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45" windowWidth="14310" windowHeight="127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34" i="1" l="1"/>
  <c r="E120" i="1"/>
  <c r="H208" i="1" l="1"/>
  <c r="H207" i="1"/>
  <c r="H206" i="1"/>
  <c r="H205" i="1"/>
  <c r="F184" i="1" l="1"/>
  <c r="F170" i="1"/>
  <c r="F177" i="1"/>
  <c r="D184" i="1" l="1"/>
  <c r="D190" i="1" s="1"/>
  <c r="F118" i="1"/>
  <c r="F125" i="1"/>
  <c r="F124" i="1"/>
  <c r="E137" i="1" l="1"/>
  <c r="E126" i="1"/>
  <c r="D120" i="1"/>
  <c r="G11" i="1" l="1"/>
  <c r="G10" i="1"/>
  <c r="H15" i="1"/>
  <c r="G16" i="1"/>
  <c r="G12" i="1"/>
  <c r="G13" i="1"/>
  <c r="G14" i="1"/>
  <c r="G15" i="1"/>
  <c r="H10" i="1"/>
  <c r="F176" i="1"/>
  <c r="F174" i="1"/>
  <c r="E191" i="1"/>
  <c r="H223" i="1"/>
  <c r="D222" i="1"/>
  <c r="D221" i="1"/>
  <c r="D220" i="1"/>
  <c r="F219" i="1"/>
  <c r="E219" i="1"/>
  <c r="D218" i="1"/>
  <c r="D217" i="1"/>
  <c r="F215" i="1"/>
  <c r="E215" i="1"/>
  <c r="D214" i="1"/>
  <c r="D215" i="1"/>
  <c r="H211" i="1"/>
  <c r="F210" i="1"/>
  <c r="F211" i="1" s="1"/>
  <c r="G209" i="1"/>
  <c r="G210" i="1" s="1"/>
  <c r="F209" i="1"/>
  <c r="D208" i="1"/>
  <c r="G207" i="1"/>
  <c r="G193" i="1" s="1"/>
  <c r="D206" i="1"/>
  <c r="D205" i="1"/>
  <c r="F202" i="1"/>
  <c r="D202" i="1" s="1"/>
  <c r="D201" i="1"/>
  <c r="D200" i="1"/>
  <c r="D199" i="1"/>
  <c r="D198" i="1"/>
  <c r="H196" i="1"/>
  <c r="H195" i="1"/>
  <c r="H14" i="1" s="1"/>
  <c r="G195" i="1"/>
  <c r="H194" i="1"/>
  <c r="H13" i="1" s="1"/>
  <c r="D13" i="1" s="1"/>
  <c r="G194" i="1"/>
  <c r="F194" i="1"/>
  <c r="H193" i="1"/>
  <c r="H12" i="1" s="1"/>
  <c r="F193" i="1"/>
  <c r="E193" i="1"/>
  <c r="H192" i="1"/>
  <c r="H11" i="1" s="1"/>
  <c r="G192" i="1"/>
  <c r="F192" i="1"/>
  <c r="E192" i="1"/>
  <c r="D192" i="1"/>
  <c r="H191" i="1"/>
  <c r="G191" i="1"/>
  <c r="F191" i="1"/>
  <c r="E197" i="1"/>
  <c r="D194" i="1" l="1"/>
  <c r="D223" i="1"/>
  <c r="D191" i="1"/>
  <c r="H197" i="1"/>
  <c r="D219" i="1"/>
  <c r="D210" i="1"/>
  <c r="G196" i="1"/>
  <c r="G197" i="1" s="1"/>
  <c r="G211" i="1"/>
  <c r="F204" i="1"/>
  <c r="D209" i="1"/>
  <c r="D195" i="1" s="1"/>
  <c r="F203" i="1"/>
  <c r="D207" i="1"/>
  <c r="D193" i="1" s="1"/>
  <c r="F195" i="1"/>
  <c r="F197" i="1" l="1"/>
  <c r="D211" i="1"/>
  <c r="F196" i="1"/>
  <c r="D203" i="1"/>
  <c r="D196" i="1" l="1"/>
  <c r="D197" i="1" s="1"/>
  <c r="D204" i="1"/>
  <c r="F113" i="1" l="1"/>
  <c r="F14" i="1" l="1"/>
  <c r="F146" i="1"/>
  <c r="F147" i="1"/>
  <c r="F155" i="1"/>
  <c r="D155" i="1"/>
  <c r="E162" i="1"/>
  <c r="F162" i="1"/>
  <c r="D162" i="1"/>
  <c r="F161" i="1"/>
  <c r="D161" i="1" s="1"/>
  <c r="F160" i="1"/>
  <c r="D160" i="1" s="1"/>
  <c r="D159" i="1"/>
  <c r="E113" i="1" l="1"/>
  <c r="E10" i="1" s="1"/>
  <c r="E141" i="1"/>
  <c r="D141" i="1"/>
  <c r="H16" i="1" l="1"/>
  <c r="D14" i="1"/>
  <c r="F168" i="1" l="1"/>
  <c r="F167" i="1"/>
  <c r="F189" i="1" l="1"/>
  <c r="F188" i="1"/>
  <c r="F182" i="1"/>
  <c r="F181" i="1"/>
  <c r="F175" i="1"/>
  <c r="F154" i="1" l="1"/>
  <c r="F153" i="1"/>
  <c r="F15" i="1"/>
  <c r="D15" i="1" s="1"/>
  <c r="F117" i="1"/>
  <c r="D131" i="1"/>
  <c r="F132" i="1"/>
  <c r="F131" i="1"/>
  <c r="F126" i="1"/>
  <c r="F97" i="1" l="1"/>
  <c r="F96" i="1"/>
  <c r="F111" i="1"/>
  <c r="F110" i="1"/>
  <c r="F104" i="1" l="1"/>
  <c r="F103" i="1"/>
  <c r="F69" i="1"/>
  <c r="D69" i="1" s="1"/>
  <c r="F68" i="1"/>
  <c r="D68" i="1"/>
  <c r="D89" i="1" l="1"/>
  <c r="D90" i="1"/>
  <c r="F90" i="1"/>
  <c r="F89" i="1"/>
  <c r="D82" i="1"/>
  <c r="D83" i="1"/>
  <c r="F83" i="1"/>
  <c r="F82" i="1"/>
  <c r="F77" i="1"/>
  <c r="D75" i="1"/>
  <c r="D76" i="1"/>
  <c r="F76" i="1" l="1"/>
  <c r="F75" i="1"/>
  <c r="F43" i="1"/>
  <c r="D43" i="1" s="1"/>
  <c r="F42" i="1"/>
  <c r="D42" i="1"/>
  <c r="D53" i="1"/>
  <c r="D54" i="1"/>
  <c r="F54" i="1"/>
  <c r="F53" i="1"/>
  <c r="F22" i="1" l="1"/>
  <c r="F21" i="1"/>
  <c r="D21" i="1" s="1"/>
  <c r="F36" i="1"/>
  <c r="F35" i="1"/>
  <c r="F29" i="1"/>
  <c r="F28" i="1"/>
  <c r="D22" i="1" l="1"/>
  <c r="F166" i="1" l="1"/>
  <c r="D166" i="1" s="1"/>
  <c r="F165" i="1"/>
  <c r="D167" i="1"/>
  <c r="D168" i="1"/>
  <c r="F164" i="1"/>
  <c r="D185" i="1"/>
  <c r="D186" i="1"/>
  <c r="D187" i="1"/>
  <c r="D188" i="1"/>
  <c r="D189" i="1"/>
  <c r="D178" i="1"/>
  <c r="D179" i="1"/>
  <c r="D180" i="1"/>
  <c r="D181" i="1"/>
  <c r="D182" i="1"/>
  <c r="D177" i="1"/>
  <c r="D164" i="1" l="1"/>
  <c r="D165" i="1"/>
  <c r="D183" i="1"/>
  <c r="D172" i="1"/>
  <c r="D173" i="1"/>
  <c r="D174" i="1"/>
  <c r="D175" i="1"/>
  <c r="D171" i="1"/>
  <c r="F145" i="1" l="1"/>
  <c r="F13" i="1" s="1"/>
  <c r="F144" i="1"/>
  <c r="D144" i="1" s="1"/>
  <c r="F143" i="1"/>
  <c r="E148" i="1"/>
  <c r="D145" i="1"/>
  <c r="D146" i="1"/>
  <c r="D147" i="1"/>
  <c r="D143" i="1"/>
  <c r="D158" i="1"/>
  <c r="D157" i="1"/>
  <c r="D150" i="1"/>
  <c r="D151" i="1"/>
  <c r="D152" i="1"/>
  <c r="D153" i="1"/>
  <c r="D154" i="1"/>
  <c r="F148" i="1" l="1"/>
  <c r="D148" i="1"/>
  <c r="E114" i="1" l="1"/>
  <c r="E119" i="1" s="1"/>
  <c r="F114" i="1"/>
  <c r="D114" i="1" s="1"/>
  <c r="F116" i="1"/>
  <c r="D116" i="1" s="1"/>
  <c r="F115" i="1"/>
  <c r="D115" i="1" s="1"/>
  <c r="G119" i="1"/>
  <c r="D117" i="1"/>
  <c r="D118" i="1"/>
  <c r="F119" i="1" l="1"/>
  <c r="F137" i="1"/>
  <c r="D136" i="1"/>
  <c r="D135" i="1"/>
  <c r="D134" i="1"/>
  <c r="D113" i="1" s="1"/>
  <c r="D119" i="1" s="1"/>
  <c r="G133" i="1"/>
  <c r="F133" i="1"/>
  <c r="D132" i="1"/>
  <c r="D130" i="1"/>
  <c r="D129" i="1"/>
  <c r="D128" i="1"/>
  <c r="D127" i="1"/>
  <c r="D125" i="1"/>
  <c r="D126" i="1" s="1"/>
  <c r="D124" i="1"/>
  <c r="D123" i="1"/>
  <c r="D122" i="1"/>
  <c r="D121" i="1"/>
  <c r="F95" i="1"/>
  <c r="D95" i="1" s="1"/>
  <c r="F94" i="1"/>
  <c r="D94" i="1" s="1"/>
  <c r="F93" i="1"/>
  <c r="D96" i="1"/>
  <c r="D97" i="1"/>
  <c r="F112" i="1"/>
  <c r="D108" i="1"/>
  <c r="D109" i="1"/>
  <c r="D110" i="1"/>
  <c r="D111" i="1"/>
  <c r="D107" i="1"/>
  <c r="F105" i="1"/>
  <c r="D101" i="1"/>
  <c r="D102" i="1"/>
  <c r="D103" i="1"/>
  <c r="D104" i="1"/>
  <c r="D100" i="1"/>
  <c r="F66" i="1"/>
  <c r="D66" i="1" s="1"/>
  <c r="F67" i="1"/>
  <c r="D67" i="1" s="1"/>
  <c r="F65" i="1"/>
  <c r="D65" i="1" s="1"/>
  <c r="D137" i="1" l="1"/>
  <c r="D133" i="1"/>
  <c r="D112" i="1"/>
  <c r="F98" i="1"/>
  <c r="D93" i="1"/>
  <c r="D98" i="1" s="1"/>
  <c r="D105" i="1"/>
  <c r="D70" i="1"/>
  <c r="F70" i="1"/>
  <c r="F91" i="1"/>
  <c r="D87" i="1"/>
  <c r="D88" i="1"/>
  <c r="D86" i="1"/>
  <c r="F84" i="1"/>
  <c r="D80" i="1"/>
  <c r="D81" i="1"/>
  <c r="D79" i="1"/>
  <c r="D72" i="1"/>
  <c r="F23" i="1"/>
  <c r="F30" i="1"/>
  <c r="F37" i="1"/>
  <c r="F55" i="1"/>
  <c r="D73" i="1"/>
  <c r="D74" i="1"/>
  <c r="F41" i="1"/>
  <c r="D41" i="1" s="1"/>
  <c r="E40" i="1"/>
  <c r="F40" i="1"/>
  <c r="F12" i="1" s="1"/>
  <c r="F39" i="1"/>
  <c r="E39" i="1"/>
  <c r="D51" i="1"/>
  <c r="D52" i="1"/>
  <c r="D50" i="1"/>
  <c r="D20" i="1"/>
  <c r="D19" i="1"/>
  <c r="D26" i="1"/>
  <c r="D28" i="1"/>
  <c r="D29" i="1"/>
  <c r="D25" i="1"/>
  <c r="D33" i="1"/>
  <c r="D35" i="1"/>
  <c r="D36" i="1"/>
  <c r="D32" i="1"/>
  <c r="E163" i="1"/>
  <c r="F163" i="1"/>
  <c r="F169" i="1" s="1"/>
  <c r="E183" i="1"/>
  <c r="F183" i="1"/>
  <c r="E190" i="1"/>
  <c r="F190" i="1"/>
  <c r="E169" i="1"/>
  <c r="E155" i="1"/>
  <c r="D142" i="1"/>
  <c r="D170" i="1"/>
  <c r="D163" i="1" s="1"/>
  <c r="D149" i="1"/>
  <c r="E44" i="1" l="1"/>
  <c r="E11" i="1"/>
  <c r="F44" i="1"/>
  <c r="F11" i="1"/>
  <c r="D40" i="1"/>
  <c r="E12" i="1"/>
  <c r="D12" i="1" s="1"/>
  <c r="F10" i="1"/>
  <c r="D10" i="1" s="1"/>
  <c r="D176" i="1"/>
  <c r="D169" i="1"/>
  <c r="D84" i="1"/>
  <c r="D77" i="1"/>
  <c r="D37" i="1"/>
  <c r="D30" i="1"/>
  <c r="D55" i="1"/>
  <c r="D39" i="1"/>
  <c r="D91" i="1"/>
  <c r="D18" i="1"/>
  <c r="D23" i="1" s="1"/>
  <c r="F16" i="1" l="1"/>
  <c r="D11" i="1"/>
  <c r="D16" i="1" s="1"/>
  <c r="E16" i="1"/>
  <c r="D44" i="1"/>
</calcChain>
</file>

<file path=xl/sharedStrings.xml><?xml version="1.0" encoding="utf-8"?>
<sst xmlns="http://schemas.openxmlformats.org/spreadsheetml/2006/main" count="116" uniqueCount="55">
  <si>
    <t>«Приложение 6</t>
  </si>
  <si>
    <t>к государственной программе…</t>
  </si>
  <si>
    <t>ПЛАН</t>
  </si>
  <si>
    <t>реализации государственной программы Ленинградской области</t>
  </si>
  <si>
    <t>"Охрана окружающей среды Ленинградской области" на 2019-2024 годы</t>
  </si>
  <si>
    <t>Наименование государственной программы, подпрограммы, основного мероприятия</t>
  </si>
  <si>
    <t>Ответственный исполнитель, соисполнители, участники</t>
  </si>
  <si>
    <t>Годы реализации</t>
  </si>
  <si>
    <t>Оценка расходов (тыс. рублей в ценах соответствующих лет)</t>
  </si>
  <si>
    <t>всего</t>
  </si>
  <si>
    <t>федеральный бюджет</t>
  </si>
  <si>
    <t>областной бюджет</t>
  </si>
  <si>
    <t>местные бюджеты</t>
  </si>
  <si>
    <t>прочие источники</t>
  </si>
  <si>
    <t>Государственная программа Ленинградской области "Охрана окружающей среды Ленинградской области"</t>
  </si>
  <si>
    <t>Ответственный исполнитель - Комитет по природным ресурсам Ленинградской области</t>
  </si>
  <si>
    <t>Итого</t>
  </si>
  <si>
    <t>Подпрограмма "Мониторинг, регулирование качества окружающей среды и формирование экологической культуры"</t>
  </si>
  <si>
    <t>Комитет по природным ресурсам Ленинградской области</t>
  </si>
  <si>
    <t>Основное мероприятие 1.1 "Мониторинг состояния окружающей среды и обеспечение экологической безопасности"</t>
  </si>
  <si>
    <t>Основное мероприятие 1.2 "Формирование экологической культуры населения Ленинградской области"</t>
  </si>
  <si>
    <t>Подпрограмма "Развитие водохозяйственного комплекса"</t>
  </si>
  <si>
    <t>Основное мероприятие 2.1 "Защита от негативного воздействия вод и экологическая реабилитация водных объектов"</t>
  </si>
  <si>
    <t>Основное мероприятие 2.2 "Обеспечение безопасности гидротехнических сооружений"</t>
  </si>
  <si>
    <t>Основное мероприятие 2.3 "Осуществление мер по охране водных объектов и предотвращению негативного воздействия вод и ликвидации его последствий в отношении водных объектов, находящихся в федеральной собственности"</t>
  </si>
  <si>
    <t>Основное мероприятие 2.4. Федеральный проект «Сохранение уникальных водных объектов» (региональный проект «Сохранение уникальных водных объектов (Ленинградская область)»)</t>
  </si>
  <si>
    <t>Подпрограмма "Особо охраняемые природные территории"</t>
  </si>
  <si>
    <t>Основное мероприятие 3.1 "Обеспечение управления и организация функционирования особо охраняемых природных территорий Ленинградской области"</t>
  </si>
  <si>
    <t>Основное мероприятие 3.2. «Развитие системы особо охраняемых природных территорий Ленинградской области»</t>
  </si>
  <si>
    <t>Основное мероприятие 3.3 «Организация и проведение государственной экологической экспертизы объектов регионального уровня»</t>
  </si>
  <si>
    <t>Подпрограмма "Минерально-сырьевая база"</t>
  </si>
  <si>
    <t>Основное мероприятие  4.1. "Обеспечение реализации государственных функций в сфере недропользования, охраны окружающей среды, водных отношений"</t>
  </si>
  <si>
    <t>Основное мероприятие 4.2  "Геологическое изучение и использование минерально-сырьевой базы"</t>
  </si>
  <si>
    <t>Подпрограмма "Развитие лесного хозяйства"</t>
  </si>
  <si>
    <t>Основное мероприятие 5.1 "Обеспечение государственного управления и реализации полномочий в области лесных отношений"</t>
  </si>
  <si>
    <t>Комитет по природным ресурсам Ленинградской области "</t>
  </si>
  <si>
    <t>Основное мероприятие 5.2 "Господдержка работы школьных лесничеств"</t>
  </si>
  <si>
    <t>Основное мероприятие 5.3 "Обеспечение охраны, защиты, воспроизводства лесов на землях лесного фонда"</t>
  </si>
  <si>
    <t>Основное мероприятие 5.4 Федеральный проект «Сохранение лесов» (региональный проект «Сохранение лесов» (Ленинградская область)»)</t>
  </si>
  <si>
    <t>Подпрограмма "Экологический надзор"</t>
  </si>
  <si>
    <t>Комитет государственного экологического надзора Ленинградской области</t>
  </si>
  <si>
    <t>Основное мероприятие 6.1 «Обеспечение реализации государственных полномочий в сфере государственного экологического надзора»</t>
  </si>
  <si>
    <t>Основное мероприятие 6.2. «Организация и осуществление государственного экологического надзора»</t>
  </si>
  <si>
    <t>Подпрограмма "Животный мир"</t>
  </si>
  <si>
    <t>Комитет по охране, контролю и регулированию использования объектов животного мира Ленинградской области</t>
  </si>
  <si>
    <t>Основное мероприятие 7.1 "Обеспечение государственного управления и реализации полномочий в сфере отношений, связанных с охраной, контролем и регулированием использования объектов животного мира Ленинградской области"</t>
  </si>
  <si>
    <t>Основное мероприятие 7.2 "Обеспечение сохранения, проведения биотехнических мероприятий и использования объектов животного мира и охотничьих ресурсов"</t>
  </si>
  <si>
    <t>Основное мероприятие 7.3 "Обеспечение исполнения контрольно-надзорных функций и пропаганды знаний в сфере отношений, связанных с охраной, контролем и регулированием использования объектов животного мира Ленинградской области"</t>
  </si>
  <si>
    <t>Подпрограмма "Обращение с отходами"</t>
  </si>
  <si>
    <t>Управление Ленинградской области по организации и контролю деятельности по обращению с отходами</t>
  </si>
  <si>
    <t>Основное мероприятие 8.1 "Обеспечение реализации государственных функций в сфере обращения с отходами"</t>
  </si>
  <si>
    <t>Основное мероприятие 8.2 "Создание системы обращения с отходами производства и потребления на территории Ленинградской области"</t>
  </si>
  <si>
    <t>Основное мероприятие 8.3. Федеральный проект "Чистая страна"  (региональный проект "Чистая страна (Ленинградская область)")</t>
  </si>
  <si>
    <t>Основное мероприятие 8.4. Федеральный проект "Комплексная система обращения с твердыми коммунальными отходами" (региональный проект "Комплексная система обращения с твердыми коммунальными отходами (Ленинградская область)" )</t>
  </si>
  <si>
    <t>Приоритетный проект: «Создание системы обращения с твердыми коммунальными отходами на территории Ленинградской области. I этап: Проектирование и строительство объекта по переработке и размещению твердых коммунальных и отдельных видов промышленных отходов в муниципальном образовании Кингисеппский муниципальный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</si>
</sst>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Border="1"/>
    <xf numFmtId="2" fontId="0" fillId="0" borderId="0" xfId="0" applyNumberFormat="1" applyBorder="1"/>
    <xf numFmtId="2" fontId="1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0" xfId="0" applyFont="1" applyFill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vertical="center" wrapText="1"/>
    </xf>
    <xf numFmtId="165" fontId="3" fillId="3" borderId="9" xfId="0" applyNumberFormat="1" applyFont="1" applyFill="1" applyBorder="1" applyAlignment="1">
      <alignment horizontal="center" vertical="center" wrapText="1"/>
    </xf>
    <xf numFmtId="165" fontId="3" fillId="3" borderId="1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5" fillId="3" borderId="8" xfId="0" applyNumberFormat="1" applyFont="1" applyFill="1" applyBorder="1"/>
    <xf numFmtId="0" fontId="6" fillId="0" borderId="17" xfId="0" applyFont="1" applyBorder="1" applyAlignment="1">
      <alignment horizontal="center" vertical="center" wrapText="1"/>
    </xf>
    <xf numFmtId="165" fontId="3" fillId="3" borderId="15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165" fontId="3" fillId="3" borderId="20" xfId="0" applyNumberFormat="1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165" fontId="3" fillId="3" borderId="21" xfId="0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5" fillId="3" borderId="0" xfId="0" applyNumberFormat="1" applyFont="1" applyFill="1"/>
    <xf numFmtId="0" fontId="5" fillId="3" borderId="0" xfId="0" applyFont="1" applyFill="1"/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2" fontId="3" fillId="3" borderId="2" xfId="0" applyNumberFormat="1" applyFont="1" applyFill="1" applyBorder="1" applyAlignment="1">
      <alignment vertical="center" wrapText="1"/>
    </xf>
    <xf numFmtId="2" fontId="3" fillId="3" borderId="6" xfId="0" applyNumberFormat="1" applyFont="1" applyFill="1" applyBorder="1" applyAlignment="1">
      <alignment vertical="center" wrapText="1"/>
    </xf>
    <xf numFmtId="2" fontId="3" fillId="3" borderId="5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9"/>
  <sheetViews>
    <sheetView tabSelected="1" topLeftCell="A190" zoomScaleNormal="100" workbookViewId="0">
      <selection activeCell="F127" sqref="F127"/>
    </sheetView>
  </sheetViews>
  <sheetFormatPr defaultRowHeight="15" x14ac:dyDescent="0.25"/>
  <cols>
    <col min="1" max="1" width="53" style="45" customWidth="1"/>
    <col min="2" max="2" width="32.7109375" style="45" customWidth="1"/>
    <col min="3" max="3" width="16.42578125" style="45" customWidth="1"/>
    <col min="4" max="4" width="20.5703125" style="47" customWidth="1"/>
    <col min="5" max="5" width="15.140625" style="47" customWidth="1"/>
    <col min="6" max="6" width="16.85546875" style="47" customWidth="1"/>
    <col min="7" max="7" width="14" style="45" customWidth="1"/>
    <col min="8" max="8" width="18.85546875" style="45" customWidth="1"/>
    <col min="10" max="10" width="9.5703125" bestFit="1" customWidth="1"/>
    <col min="12" max="12" width="12.7109375" customWidth="1"/>
    <col min="13" max="13" width="10.5703125" bestFit="1" customWidth="1"/>
    <col min="14" max="14" width="11.28515625" bestFit="1" customWidth="1"/>
  </cols>
  <sheetData>
    <row r="1" spans="1:14" ht="15.75" x14ac:dyDescent="0.25">
      <c r="A1" s="6"/>
      <c r="B1" s="6"/>
      <c r="C1" s="6"/>
      <c r="D1" s="7"/>
      <c r="E1" s="7"/>
      <c r="F1" s="7"/>
      <c r="G1" s="6"/>
      <c r="H1" s="8" t="s">
        <v>0</v>
      </c>
    </row>
    <row r="2" spans="1:14" ht="15.75" x14ac:dyDescent="0.25">
      <c r="A2" s="6"/>
      <c r="B2" s="6"/>
      <c r="C2" s="6"/>
      <c r="D2" s="7"/>
      <c r="E2" s="7"/>
      <c r="F2" s="7"/>
      <c r="G2" s="6"/>
      <c r="H2" s="8" t="s">
        <v>1</v>
      </c>
    </row>
    <row r="3" spans="1:14" ht="15.75" x14ac:dyDescent="0.25">
      <c r="A3" s="53" t="s">
        <v>2</v>
      </c>
      <c r="B3" s="53"/>
      <c r="C3" s="53"/>
      <c r="D3" s="53"/>
      <c r="E3" s="53"/>
      <c r="F3" s="53"/>
      <c r="G3" s="53"/>
      <c r="H3" s="53"/>
    </row>
    <row r="4" spans="1:14" ht="15.75" x14ac:dyDescent="0.25">
      <c r="A4" s="53" t="s">
        <v>3</v>
      </c>
      <c r="B4" s="53"/>
      <c r="C4" s="53"/>
      <c r="D4" s="53"/>
      <c r="E4" s="53"/>
      <c r="F4" s="53"/>
      <c r="G4" s="53"/>
      <c r="H4" s="53"/>
    </row>
    <row r="5" spans="1:14" ht="15.75" x14ac:dyDescent="0.25">
      <c r="A5" s="53" t="s">
        <v>4</v>
      </c>
      <c r="B5" s="53"/>
      <c r="C5" s="53"/>
      <c r="D5" s="53"/>
      <c r="E5" s="53"/>
      <c r="F5" s="53"/>
      <c r="G5" s="53"/>
      <c r="H5" s="53"/>
    </row>
    <row r="6" spans="1:14" ht="16.5" thickBot="1" x14ac:dyDescent="0.3">
      <c r="A6" s="9"/>
      <c r="B6" s="9"/>
      <c r="C6" s="9"/>
      <c r="D6" s="10"/>
      <c r="E6" s="10"/>
      <c r="F6" s="10"/>
      <c r="G6" s="11"/>
      <c r="H6" s="11"/>
    </row>
    <row r="7" spans="1:14" ht="16.5" thickBot="1" x14ac:dyDescent="0.3">
      <c r="A7" s="54" t="s">
        <v>5</v>
      </c>
      <c r="B7" s="54" t="s">
        <v>6</v>
      </c>
      <c r="C7" s="54" t="s">
        <v>7</v>
      </c>
      <c r="D7" s="56" t="s">
        <v>8</v>
      </c>
      <c r="E7" s="57"/>
      <c r="F7" s="57"/>
      <c r="G7" s="57"/>
      <c r="H7" s="58"/>
    </row>
    <row r="8" spans="1:14" ht="39.75" customHeight="1" thickBot="1" x14ac:dyDescent="0.3">
      <c r="A8" s="55"/>
      <c r="B8" s="55"/>
      <c r="C8" s="55"/>
      <c r="D8" s="12" t="s">
        <v>9</v>
      </c>
      <c r="E8" s="12" t="s">
        <v>10</v>
      </c>
      <c r="F8" s="12" t="s">
        <v>11</v>
      </c>
      <c r="G8" s="13" t="s">
        <v>12</v>
      </c>
      <c r="H8" s="13" t="s">
        <v>13</v>
      </c>
    </row>
    <row r="9" spans="1:14" ht="16.5" thickBot="1" x14ac:dyDescent="0.3">
      <c r="A9" s="14">
        <v>1</v>
      </c>
      <c r="B9" s="13">
        <v>2</v>
      </c>
      <c r="C9" s="13">
        <v>3</v>
      </c>
      <c r="D9" s="12">
        <v>4</v>
      </c>
      <c r="E9" s="12">
        <v>5</v>
      </c>
      <c r="F9" s="12">
        <v>6</v>
      </c>
      <c r="G9" s="13">
        <v>7</v>
      </c>
      <c r="H9" s="13">
        <v>8</v>
      </c>
    </row>
    <row r="10" spans="1:14" ht="16.5" thickBot="1" x14ac:dyDescent="0.3">
      <c r="A10" s="48" t="s">
        <v>14</v>
      </c>
      <c r="B10" s="48" t="s">
        <v>15</v>
      </c>
      <c r="C10" s="13">
        <v>2019</v>
      </c>
      <c r="D10" s="15">
        <f>SUM(E10:H10)</f>
        <v>2396269.0999999992</v>
      </c>
      <c r="E10" s="16">
        <f>SUM(E38+E142+E113+E191+E163)</f>
        <v>626360.59999999986</v>
      </c>
      <c r="F10" s="17">
        <f t="shared" ref="F10:H15" si="0">SUM(F17+F38+F64+F92+F113+F142+F163+F191)</f>
        <v>1601058.2999999998</v>
      </c>
      <c r="G10" s="17">
        <f>SUM(G17+G38+G64+G92+G113+G142+G163+G191)</f>
        <v>8856.4</v>
      </c>
      <c r="H10" s="17">
        <f t="shared" si="0"/>
        <v>159993.79999999999</v>
      </c>
      <c r="K10" s="3"/>
      <c r="L10" s="3"/>
      <c r="M10" s="4"/>
      <c r="N10" s="1"/>
    </row>
    <row r="11" spans="1:14" ht="16.5" thickBot="1" x14ac:dyDescent="0.3">
      <c r="A11" s="49"/>
      <c r="B11" s="49"/>
      <c r="C11" s="13">
        <v>2020</v>
      </c>
      <c r="D11" s="15">
        <f>SUM(E11:H11)</f>
        <v>2447299.1</v>
      </c>
      <c r="E11" s="16">
        <f>SUM(E18+E39+E65+E93+E114+E143+E164+E192)</f>
        <v>610295.1</v>
      </c>
      <c r="F11" s="17">
        <f t="shared" si="0"/>
        <v>1702243.6</v>
      </c>
      <c r="G11" s="17">
        <f>SUM(G18+G39+G65+G93+G114+G143+G164+G192)</f>
        <v>8860.4</v>
      </c>
      <c r="H11" s="17">
        <f t="shared" ref="H11" si="1">SUM(H18+H39+H65+H93+H114+H143+H164+H192)</f>
        <v>125900</v>
      </c>
      <c r="K11" s="3"/>
      <c r="L11" s="4"/>
      <c r="M11" s="3"/>
    </row>
    <row r="12" spans="1:14" ht="16.5" thickBot="1" x14ac:dyDescent="0.3">
      <c r="A12" s="49"/>
      <c r="B12" s="49"/>
      <c r="C12" s="13">
        <v>2021</v>
      </c>
      <c r="D12" s="15">
        <f t="shared" ref="D12:D14" si="2">SUM(E12:H12)</f>
        <v>3981294.7999999993</v>
      </c>
      <c r="E12" s="16">
        <f>SUM(E19+E40+E66+E94+E115+E144+E165+E193)</f>
        <v>688472</v>
      </c>
      <c r="F12" s="17">
        <f t="shared" si="0"/>
        <v>1773962.3999999997</v>
      </c>
      <c r="G12" s="17">
        <f t="shared" ref="G12:H12" si="3">SUM(G19+G40+G66+G94+G115+G144+G165+G193)</f>
        <v>8860.4</v>
      </c>
      <c r="H12" s="17">
        <f t="shared" si="3"/>
        <v>1510000</v>
      </c>
      <c r="K12" s="3"/>
      <c r="L12" s="5"/>
      <c r="M12" s="3"/>
      <c r="N12" s="1"/>
    </row>
    <row r="13" spans="1:14" ht="16.5" thickBot="1" x14ac:dyDescent="0.3">
      <c r="A13" s="49"/>
      <c r="B13" s="49"/>
      <c r="C13" s="13">
        <v>2022</v>
      </c>
      <c r="D13" s="15">
        <f>SUM(E13:H13)</f>
        <v>2610295.1999999997</v>
      </c>
      <c r="E13" s="16"/>
      <c r="F13" s="17">
        <f t="shared" si="0"/>
        <v>1711429.4999999998</v>
      </c>
      <c r="G13" s="17">
        <f t="shared" ref="G13:H13" si="4">SUM(G20+G41+G67+G95+G116+G145+G166+G194)</f>
        <v>8865.6999999999989</v>
      </c>
      <c r="H13" s="17">
        <f t="shared" si="4"/>
        <v>890000</v>
      </c>
      <c r="K13" s="3"/>
      <c r="L13" s="4"/>
      <c r="M13" s="3"/>
    </row>
    <row r="14" spans="1:14" ht="16.5" thickBot="1" x14ac:dyDescent="0.3">
      <c r="A14" s="49"/>
      <c r="B14" s="49"/>
      <c r="C14" s="13">
        <v>2023</v>
      </c>
      <c r="D14" s="15">
        <f t="shared" si="2"/>
        <v>4339107.0360000003</v>
      </c>
      <c r="E14" s="16"/>
      <c r="F14" s="17">
        <f t="shared" si="0"/>
        <v>1779886.68</v>
      </c>
      <c r="G14" s="17">
        <f t="shared" ref="G14:H14" si="5">SUM(G21+G42+G68+G96+G117+G146+G167+G195)</f>
        <v>9220.3559999999998</v>
      </c>
      <c r="H14" s="17">
        <f t="shared" si="5"/>
        <v>2550000</v>
      </c>
      <c r="K14" s="3"/>
      <c r="L14" s="3"/>
      <c r="M14" s="3"/>
    </row>
    <row r="15" spans="1:14" ht="16.5" thickBot="1" x14ac:dyDescent="0.3">
      <c r="A15" s="50"/>
      <c r="B15" s="50"/>
      <c r="C15" s="13">
        <v>2024</v>
      </c>
      <c r="D15" s="15">
        <f>SUM(E15:H15)</f>
        <v>3090671.3214400001</v>
      </c>
      <c r="E15" s="16"/>
      <c r="F15" s="17">
        <f t="shared" si="0"/>
        <v>1851082.1472000002</v>
      </c>
      <c r="G15" s="17">
        <f t="shared" ref="G15:H15" si="6">SUM(G22+G43+G69+G97+G118+G147+G168+G196)</f>
        <v>9589.1742400000003</v>
      </c>
      <c r="H15" s="17">
        <f t="shared" si="6"/>
        <v>1230000</v>
      </c>
      <c r="K15" s="3"/>
      <c r="L15" s="3"/>
      <c r="M15" s="3"/>
    </row>
    <row r="16" spans="1:14" ht="16.5" thickBot="1" x14ac:dyDescent="0.3">
      <c r="A16" s="51" t="s">
        <v>16</v>
      </c>
      <c r="B16" s="52"/>
      <c r="C16" s="13"/>
      <c r="D16" s="17">
        <f>SUM(D10:D15)</f>
        <v>18864936.557439998</v>
      </c>
      <c r="E16" s="17">
        <f t="shared" ref="E16:H16" si="7">SUM(E10:E15)</f>
        <v>1925127.6999999997</v>
      </c>
      <c r="F16" s="17">
        <f t="shared" si="7"/>
        <v>10419662.6272</v>
      </c>
      <c r="G16" s="17">
        <f>SUM(G10:G15)</f>
        <v>54252.430239999994</v>
      </c>
      <c r="H16" s="17">
        <f t="shared" si="7"/>
        <v>6465893.7999999998</v>
      </c>
    </row>
    <row r="17" spans="1:8" ht="16.5" thickBot="1" x14ac:dyDescent="0.3">
      <c r="A17" s="48" t="s">
        <v>17</v>
      </c>
      <c r="B17" s="48" t="s">
        <v>18</v>
      </c>
      <c r="C17" s="13">
        <v>2019</v>
      </c>
      <c r="D17" s="15">
        <v>42240.800000000003</v>
      </c>
      <c r="E17" s="16"/>
      <c r="F17" s="17">
        <v>42240.800000000003</v>
      </c>
      <c r="G17" s="17"/>
      <c r="H17" s="17"/>
    </row>
    <row r="18" spans="1:8" ht="16.5" thickBot="1" x14ac:dyDescent="0.3">
      <c r="A18" s="49"/>
      <c r="B18" s="49"/>
      <c r="C18" s="13">
        <v>2020</v>
      </c>
      <c r="D18" s="15">
        <f>SUM(D25+D32)</f>
        <v>47422</v>
      </c>
      <c r="E18" s="16"/>
      <c r="F18" s="17">
        <v>47422</v>
      </c>
      <c r="G18" s="17"/>
      <c r="H18" s="17"/>
    </row>
    <row r="19" spans="1:8" ht="16.5" thickBot="1" x14ac:dyDescent="0.3">
      <c r="A19" s="49"/>
      <c r="B19" s="49"/>
      <c r="C19" s="13">
        <v>2021</v>
      </c>
      <c r="D19" s="15">
        <f>F19</f>
        <v>49321</v>
      </c>
      <c r="E19" s="16"/>
      <c r="F19" s="17">
        <v>49321</v>
      </c>
      <c r="G19" s="17"/>
      <c r="H19" s="17"/>
    </row>
    <row r="20" spans="1:8" ht="16.5" thickBot="1" x14ac:dyDescent="0.3">
      <c r="A20" s="49"/>
      <c r="B20" s="49"/>
      <c r="C20" s="13">
        <v>2022</v>
      </c>
      <c r="D20" s="15">
        <f>F20</f>
        <v>51293</v>
      </c>
      <c r="E20" s="16"/>
      <c r="F20" s="17">
        <v>51293</v>
      </c>
      <c r="G20" s="17"/>
      <c r="H20" s="17"/>
    </row>
    <row r="21" spans="1:8" ht="16.5" thickBot="1" x14ac:dyDescent="0.3">
      <c r="A21" s="49"/>
      <c r="B21" s="49"/>
      <c r="C21" s="13">
        <v>2023</v>
      </c>
      <c r="D21" s="15">
        <f t="shared" ref="D21:D22" si="8">F21</f>
        <v>53344.72</v>
      </c>
      <c r="E21" s="16"/>
      <c r="F21" s="17">
        <f>SUM(F28+F35)</f>
        <v>53344.72</v>
      </c>
      <c r="G21" s="17"/>
      <c r="H21" s="17"/>
    </row>
    <row r="22" spans="1:8" ht="16.5" thickBot="1" x14ac:dyDescent="0.3">
      <c r="A22" s="50"/>
      <c r="B22" s="50"/>
      <c r="C22" s="13">
        <v>2024</v>
      </c>
      <c r="D22" s="15">
        <f t="shared" si="8"/>
        <v>55478.508800000003</v>
      </c>
      <c r="E22" s="16"/>
      <c r="F22" s="17">
        <f>F29+F36</f>
        <v>55478.508800000003</v>
      </c>
      <c r="G22" s="17"/>
      <c r="H22" s="17"/>
    </row>
    <row r="23" spans="1:8" ht="16.5" thickBot="1" x14ac:dyDescent="0.3">
      <c r="A23" s="51" t="s">
        <v>16</v>
      </c>
      <c r="B23" s="52"/>
      <c r="C23" s="13"/>
      <c r="D23" s="15">
        <f>SUM(D17:D22)</f>
        <v>299100.02879999997</v>
      </c>
      <c r="E23" s="18"/>
      <c r="F23" s="15">
        <f t="shared" ref="F23" si="9">SUM(F17:F22)</f>
        <v>299100.02879999997</v>
      </c>
      <c r="G23" s="18"/>
      <c r="H23" s="17"/>
    </row>
    <row r="24" spans="1:8" ht="16.5" thickBot="1" x14ac:dyDescent="0.3">
      <c r="A24" s="48" t="s">
        <v>19</v>
      </c>
      <c r="B24" s="48" t="s">
        <v>18</v>
      </c>
      <c r="C24" s="13">
        <v>2019</v>
      </c>
      <c r="D24" s="15">
        <v>37442</v>
      </c>
      <c r="E24" s="16"/>
      <c r="F24" s="17">
        <v>37442</v>
      </c>
      <c r="G24" s="17"/>
      <c r="H24" s="17"/>
    </row>
    <row r="25" spans="1:8" ht="16.5" thickBot="1" x14ac:dyDescent="0.3">
      <c r="A25" s="49"/>
      <c r="B25" s="49"/>
      <c r="C25" s="13">
        <v>2020</v>
      </c>
      <c r="D25" s="15">
        <f>SUM(E25:H25)</f>
        <v>39650</v>
      </c>
      <c r="E25" s="16"/>
      <c r="F25" s="17">
        <v>39650</v>
      </c>
      <c r="G25" s="17"/>
      <c r="H25" s="17"/>
    </row>
    <row r="26" spans="1:8" ht="16.5" thickBot="1" x14ac:dyDescent="0.3">
      <c r="A26" s="49"/>
      <c r="B26" s="49"/>
      <c r="C26" s="13">
        <v>2021</v>
      </c>
      <c r="D26" s="15">
        <f t="shared" ref="D26:D29" si="10">SUM(E26:H26)</f>
        <v>41240</v>
      </c>
      <c r="E26" s="16"/>
      <c r="F26" s="18">
        <v>41240</v>
      </c>
      <c r="G26" s="17"/>
      <c r="H26" s="17"/>
    </row>
    <row r="27" spans="1:8" ht="16.5" thickBot="1" x14ac:dyDescent="0.3">
      <c r="A27" s="49"/>
      <c r="B27" s="49"/>
      <c r="C27" s="13">
        <v>2022</v>
      </c>
      <c r="D27" s="15">
        <v>42800</v>
      </c>
      <c r="E27" s="16"/>
      <c r="F27" s="17">
        <v>42800</v>
      </c>
      <c r="G27" s="17"/>
      <c r="H27" s="17"/>
    </row>
    <row r="28" spans="1:8" ht="16.5" thickBot="1" x14ac:dyDescent="0.3">
      <c r="A28" s="49"/>
      <c r="B28" s="49"/>
      <c r="C28" s="13">
        <v>2023</v>
      </c>
      <c r="D28" s="15">
        <f t="shared" si="10"/>
        <v>44512</v>
      </c>
      <c r="E28" s="16"/>
      <c r="F28" s="17">
        <f>F27*1.04</f>
        <v>44512</v>
      </c>
      <c r="G28" s="17"/>
      <c r="H28" s="17"/>
    </row>
    <row r="29" spans="1:8" ht="16.5" thickBot="1" x14ac:dyDescent="0.3">
      <c r="A29" s="50"/>
      <c r="B29" s="50"/>
      <c r="C29" s="13">
        <v>2024</v>
      </c>
      <c r="D29" s="15">
        <f t="shared" si="10"/>
        <v>46292.480000000003</v>
      </c>
      <c r="E29" s="16"/>
      <c r="F29" s="17">
        <f>F28*1.04</f>
        <v>46292.480000000003</v>
      </c>
      <c r="G29" s="17"/>
      <c r="H29" s="17"/>
    </row>
    <row r="30" spans="1:8" ht="16.5" thickBot="1" x14ac:dyDescent="0.3">
      <c r="A30" s="51" t="s">
        <v>16</v>
      </c>
      <c r="B30" s="52"/>
      <c r="C30" s="13"/>
      <c r="D30" s="19">
        <f>SUM(D24:D29)</f>
        <v>251936.48</v>
      </c>
      <c r="E30" s="18"/>
      <c r="F30" s="20">
        <f t="shared" ref="F30" si="11">SUM(F24:F29)</f>
        <v>251936.48</v>
      </c>
      <c r="G30" s="17"/>
      <c r="H30" s="17"/>
    </row>
    <row r="31" spans="1:8" ht="16.5" thickBot="1" x14ac:dyDescent="0.3">
      <c r="A31" s="48" t="s">
        <v>20</v>
      </c>
      <c r="B31" s="48" t="s">
        <v>18</v>
      </c>
      <c r="C31" s="13">
        <v>2019</v>
      </c>
      <c r="D31" s="15">
        <v>4798.8</v>
      </c>
      <c r="E31" s="16"/>
      <c r="F31" s="17">
        <v>4798.8</v>
      </c>
      <c r="G31" s="17"/>
      <c r="H31" s="17"/>
    </row>
    <row r="32" spans="1:8" ht="16.5" thickBot="1" x14ac:dyDescent="0.3">
      <c r="A32" s="49"/>
      <c r="B32" s="49"/>
      <c r="C32" s="13">
        <v>2020</v>
      </c>
      <c r="D32" s="15">
        <f>SUM(E32:H32)</f>
        <v>7772</v>
      </c>
      <c r="E32" s="16"/>
      <c r="F32" s="17">
        <v>7772</v>
      </c>
      <c r="G32" s="17"/>
      <c r="H32" s="17"/>
    </row>
    <row r="33" spans="1:8" ht="16.5" thickBot="1" x14ac:dyDescent="0.3">
      <c r="A33" s="49"/>
      <c r="B33" s="49"/>
      <c r="C33" s="13">
        <v>2021</v>
      </c>
      <c r="D33" s="15">
        <f t="shared" ref="D33:D36" si="12">SUM(E33:H33)</f>
        <v>8081</v>
      </c>
      <c r="E33" s="16"/>
      <c r="F33" s="17">
        <v>8081</v>
      </c>
      <c r="G33" s="17"/>
      <c r="H33" s="17"/>
    </row>
    <row r="34" spans="1:8" ht="16.5" thickBot="1" x14ac:dyDescent="0.3">
      <c r="A34" s="49"/>
      <c r="B34" s="49"/>
      <c r="C34" s="13">
        <v>2022</v>
      </c>
      <c r="D34" s="15">
        <v>8493</v>
      </c>
      <c r="E34" s="16"/>
      <c r="F34" s="17">
        <v>8493</v>
      </c>
      <c r="G34" s="17"/>
      <c r="H34" s="17"/>
    </row>
    <row r="35" spans="1:8" ht="16.5" thickBot="1" x14ac:dyDescent="0.3">
      <c r="A35" s="49"/>
      <c r="B35" s="49"/>
      <c r="C35" s="13">
        <v>2023</v>
      </c>
      <c r="D35" s="15">
        <f t="shared" si="12"/>
        <v>8832.7200000000012</v>
      </c>
      <c r="E35" s="16"/>
      <c r="F35" s="17">
        <f>F34*1.04</f>
        <v>8832.7200000000012</v>
      </c>
      <c r="G35" s="17"/>
      <c r="H35" s="17"/>
    </row>
    <row r="36" spans="1:8" ht="16.5" thickBot="1" x14ac:dyDescent="0.3">
      <c r="A36" s="50"/>
      <c r="B36" s="50"/>
      <c r="C36" s="13">
        <v>2024</v>
      </c>
      <c r="D36" s="15">
        <f t="shared" si="12"/>
        <v>9186.0288000000019</v>
      </c>
      <c r="E36" s="16"/>
      <c r="F36" s="17">
        <f>F35*1.04</f>
        <v>9186.0288000000019</v>
      </c>
      <c r="G36" s="17"/>
      <c r="H36" s="17"/>
    </row>
    <row r="37" spans="1:8" ht="16.5" thickBot="1" x14ac:dyDescent="0.3">
      <c r="A37" s="51" t="s">
        <v>16</v>
      </c>
      <c r="B37" s="52"/>
      <c r="C37" s="13"/>
      <c r="D37" s="15">
        <f>SUM(D31:D36)</f>
        <v>47163.548800000004</v>
      </c>
      <c r="E37" s="18"/>
      <c r="F37" s="18">
        <f t="shared" ref="F37" si="13">SUM(F31:F36)</f>
        <v>47163.548800000004</v>
      </c>
      <c r="G37" s="17"/>
      <c r="H37" s="17"/>
    </row>
    <row r="38" spans="1:8" ht="16.5" thickBot="1" x14ac:dyDescent="0.3">
      <c r="A38" s="48" t="s">
        <v>21</v>
      </c>
      <c r="B38" s="48" t="s">
        <v>18</v>
      </c>
      <c r="C38" s="13">
        <v>2019</v>
      </c>
      <c r="D38" s="15">
        <v>47825.1</v>
      </c>
      <c r="E38" s="16">
        <v>21355.7</v>
      </c>
      <c r="F38" s="17">
        <v>26469.4</v>
      </c>
      <c r="G38" s="17"/>
      <c r="H38" s="17"/>
    </row>
    <row r="39" spans="1:8" ht="16.5" thickBot="1" x14ac:dyDescent="0.3">
      <c r="A39" s="49"/>
      <c r="B39" s="49"/>
      <c r="C39" s="13">
        <v>2020</v>
      </c>
      <c r="D39" s="15">
        <f>SUM(E39:F39)</f>
        <v>75719.600000000006</v>
      </c>
      <c r="E39" s="16">
        <f>SUM(E46+E50+E57+E61)</f>
        <v>46860.6</v>
      </c>
      <c r="F39" s="17">
        <f>SUM(F46+F50+F57+F60)</f>
        <v>28859</v>
      </c>
      <c r="G39" s="17"/>
      <c r="H39" s="17"/>
    </row>
    <row r="40" spans="1:8" ht="16.5" thickBot="1" x14ac:dyDescent="0.3">
      <c r="A40" s="49"/>
      <c r="B40" s="49"/>
      <c r="C40" s="13">
        <v>2021</v>
      </c>
      <c r="D40" s="15">
        <f>SUM(E40:F40)</f>
        <v>78099.5</v>
      </c>
      <c r="E40" s="16">
        <f>SUM(E47+E51+E58+E62)</f>
        <v>48086.5</v>
      </c>
      <c r="F40" s="17">
        <f>SUM(F47+F51+F58+F62)</f>
        <v>30013</v>
      </c>
      <c r="G40" s="17"/>
      <c r="H40" s="17"/>
    </row>
    <row r="41" spans="1:8" ht="16.5" thickBot="1" x14ac:dyDescent="0.3">
      <c r="A41" s="49"/>
      <c r="B41" s="49"/>
      <c r="C41" s="13">
        <v>2022</v>
      </c>
      <c r="D41" s="15">
        <f>SUM(E41:H41)</f>
        <v>31214</v>
      </c>
      <c r="E41" s="16"/>
      <c r="F41" s="17">
        <f>SUM(F52)</f>
        <v>31214</v>
      </c>
      <c r="G41" s="17"/>
      <c r="H41" s="17"/>
    </row>
    <row r="42" spans="1:8" ht="16.5" thickBot="1" x14ac:dyDescent="0.3">
      <c r="A42" s="49"/>
      <c r="B42" s="49"/>
      <c r="C42" s="13">
        <v>2023</v>
      </c>
      <c r="D42" s="15">
        <f t="shared" ref="D42:D43" si="14">SUM(E42:H42)</f>
        <v>32462.560000000001</v>
      </c>
      <c r="E42" s="16"/>
      <c r="F42" s="17">
        <f>F53</f>
        <v>32462.560000000001</v>
      </c>
      <c r="G42" s="17"/>
      <c r="H42" s="17"/>
    </row>
    <row r="43" spans="1:8" ht="16.5" thickBot="1" x14ac:dyDescent="0.3">
      <c r="A43" s="50"/>
      <c r="B43" s="50"/>
      <c r="C43" s="13">
        <v>2024</v>
      </c>
      <c r="D43" s="15">
        <f t="shared" si="14"/>
        <v>33761.062400000003</v>
      </c>
      <c r="E43" s="16"/>
      <c r="F43" s="17">
        <f>F54</f>
        <v>33761.062400000003</v>
      </c>
      <c r="G43" s="17"/>
      <c r="H43" s="17"/>
    </row>
    <row r="44" spans="1:8" ht="16.5" thickBot="1" x14ac:dyDescent="0.3">
      <c r="A44" s="51" t="s">
        <v>16</v>
      </c>
      <c r="B44" s="52"/>
      <c r="C44" s="13"/>
      <c r="D44" s="18">
        <f>SUM(D38:D43)</f>
        <v>299081.8224</v>
      </c>
      <c r="E44" s="18">
        <f t="shared" ref="E44:F44" si="15">SUM(E38:E43)</f>
        <v>116302.8</v>
      </c>
      <c r="F44" s="20">
        <f t="shared" si="15"/>
        <v>182779.02239999999</v>
      </c>
      <c r="G44" s="17"/>
      <c r="H44" s="17"/>
    </row>
    <row r="45" spans="1:8" ht="16.5" hidden="1" thickBot="1" x14ac:dyDescent="0.3">
      <c r="A45" s="59" t="s">
        <v>22</v>
      </c>
      <c r="B45" s="59" t="s">
        <v>18</v>
      </c>
      <c r="C45" s="21">
        <v>2019</v>
      </c>
      <c r="D45" s="15">
        <v>0</v>
      </c>
      <c r="E45" s="16"/>
      <c r="F45" s="17">
        <v>0</v>
      </c>
      <c r="G45" s="22"/>
      <c r="H45" s="22"/>
    </row>
    <row r="46" spans="1:8" ht="16.5" hidden="1" thickBot="1" x14ac:dyDescent="0.3">
      <c r="A46" s="60"/>
      <c r="B46" s="60"/>
      <c r="C46" s="21">
        <v>2020</v>
      </c>
      <c r="D46" s="15">
        <v>0</v>
      </c>
      <c r="E46" s="16"/>
      <c r="F46" s="17">
        <v>0</v>
      </c>
      <c r="G46" s="22"/>
      <c r="H46" s="22"/>
    </row>
    <row r="47" spans="1:8" ht="16.5" hidden="1" thickBot="1" x14ac:dyDescent="0.3">
      <c r="A47" s="61"/>
      <c r="B47" s="61"/>
      <c r="C47" s="21">
        <v>2021</v>
      </c>
      <c r="D47" s="15">
        <v>0</v>
      </c>
      <c r="E47" s="16"/>
      <c r="F47" s="17">
        <v>0</v>
      </c>
      <c r="G47" s="22"/>
      <c r="H47" s="22"/>
    </row>
    <row r="48" spans="1:8" ht="16.5" hidden="1" thickBot="1" x14ac:dyDescent="0.3">
      <c r="A48" s="51" t="s">
        <v>16</v>
      </c>
      <c r="B48" s="52"/>
      <c r="C48" s="13"/>
      <c r="D48" s="15">
        <v>0</v>
      </c>
      <c r="E48" s="23"/>
      <c r="F48" s="16">
        <v>0</v>
      </c>
      <c r="G48" s="17"/>
      <c r="H48" s="17"/>
    </row>
    <row r="49" spans="1:8" ht="16.5" thickBot="1" x14ac:dyDescent="0.3">
      <c r="A49" s="48" t="s">
        <v>23</v>
      </c>
      <c r="B49" s="48" t="s">
        <v>18</v>
      </c>
      <c r="C49" s="13">
        <v>2019</v>
      </c>
      <c r="D49" s="15">
        <v>26469.4</v>
      </c>
      <c r="E49" s="16"/>
      <c r="F49" s="17">
        <v>26469.4</v>
      </c>
      <c r="G49" s="17"/>
      <c r="H49" s="17"/>
    </row>
    <row r="50" spans="1:8" ht="16.5" thickBot="1" x14ac:dyDescent="0.3">
      <c r="A50" s="49"/>
      <c r="B50" s="49"/>
      <c r="C50" s="13">
        <v>2020</v>
      </c>
      <c r="D50" s="15">
        <f>SUM(E50:H50)</f>
        <v>28859</v>
      </c>
      <c r="E50" s="16"/>
      <c r="F50" s="17">
        <v>28859</v>
      </c>
      <c r="G50" s="17"/>
      <c r="H50" s="17"/>
    </row>
    <row r="51" spans="1:8" ht="16.5" thickBot="1" x14ac:dyDescent="0.3">
      <c r="A51" s="49"/>
      <c r="B51" s="49"/>
      <c r="C51" s="13">
        <v>2021</v>
      </c>
      <c r="D51" s="15">
        <f t="shared" ref="D51:D54" si="16">SUM(E51:H51)</f>
        <v>30013</v>
      </c>
      <c r="E51" s="16"/>
      <c r="F51" s="17">
        <v>30013</v>
      </c>
      <c r="G51" s="17"/>
      <c r="H51" s="17"/>
    </row>
    <row r="52" spans="1:8" ht="16.5" thickBot="1" x14ac:dyDescent="0.3">
      <c r="A52" s="49"/>
      <c r="B52" s="49"/>
      <c r="C52" s="13">
        <v>2022</v>
      </c>
      <c r="D52" s="15">
        <f t="shared" si="16"/>
        <v>31214</v>
      </c>
      <c r="E52" s="16"/>
      <c r="F52" s="17">
        <v>31214</v>
      </c>
      <c r="G52" s="17"/>
      <c r="H52" s="17"/>
    </row>
    <row r="53" spans="1:8" ht="16.5" thickBot="1" x14ac:dyDescent="0.3">
      <c r="A53" s="49"/>
      <c r="B53" s="49"/>
      <c r="C53" s="13">
        <v>2023</v>
      </c>
      <c r="D53" s="15">
        <f t="shared" si="16"/>
        <v>32462.560000000001</v>
      </c>
      <c r="E53" s="16"/>
      <c r="F53" s="17">
        <f>F52*1.04</f>
        <v>32462.560000000001</v>
      </c>
      <c r="G53" s="17"/>
      <c r="H53" s="17"/>
    </row>
    <row r="54" spans="1:8" ht="16.5" thickBot="1" x14ac:dyDescent="0.3">
      <c r="A54" s="50"/>
      <c r="B54" s="50"/>
      <c r="C54" s="13">
        <v>2024</v>
      </c>
      <c r="D54" s="15">
        <f t="shared" si="16"/>
        <v>33761.062400000003</v>
      </c>
      <c r="E54" s="16"/>
      <c r="F54" s="17">
        <f>F53*1.04</f>
        <v>33761.062400000003</v>
      </c>
      <c r="G54" s="17"/>
      <c r="H54" s="17"/>
    </row>
    <row r="55" spans="1:8" ht="16.5" thickBot="1" x14ac:dyDescent="0.3">
      <c r="A55" s="51" t="s">
        <v>16</v>
      </c>
      <c r="B55" s="52"/>
      <c r="C55" s="13"/>
      <c r="D55" s="15">
        <f>SUM(D49:D54)</f>
        <v>182779.02239999999</v>
      </c>
      <c r="E55" s="18"/>
      <c r="F55" s="18">
        <f t="shared" ref="F55" si="17">SUM(F49:F54)</f>
        <v>182779.02239999999</v>
      </c>
      <c r="G55" s="17"/>
      <c r="H55" s="17"/>
    </row>
    <row r="56" spans="1:8" ht="27.95" customHeight="1" thickBot="1" x14ac:dyDescent="0.3">
      <c r="A56" s="48" t="s">
        <v>24</v>
      </c>
      <c r="B56" s="48" t="s">
        <v>18</v>
      </c>
      <c r="C56" s="13">
        <v>2019</v>
      </c>
      <c r="D56" s="15">
        <v>17155.7</v>
      </c>
      <c r="E56" s="16">
        <v>17155.7</v>
      </c>
      <c r="F56" s="17"/>
      <c r="G56" s="17"/>
      <c r="H56" s="17"/>
    </row>
    <row r="57" spans="1:8" ht="27.95" customHeight="1" thickBot="1" x14ac:dyDescent="0.3">
      <c r="A57" s="49"/>
      <c r="B57" s="49"/>
      <c r="C57" s="13">
        <v>2020</v>
      </c>
      <c r="D57" s="15">
        <v>17160.599999999999</v>
      </c>
      <c r="E57" s="16">
        <v>17160.599999999999</v>
      </c>
      <c r="F57" s="17"/>
      <c r="G57" s="17"/>
      <c r="H57" s="17"/>
    </row>
    <row r="58" spans="1:8" ht="27.95" customHeight="1" thickBot="1" x14ac:dyDescent="0.3">
      <c r="A58" s="50"/>
      <c r="B58" s="50"/>
      <c r="C58" s="13">
        <v>2021</v>
      </c>
      <c r="D58" s="15">
        <v>18386.5</v>
      </c>
      <c r="E58" s="16">
        <v>18386.5</v>
      </c>
      <c r="F58" s="17"/>
      <c r="G58" s="17"/>
      <c r="H58" s="17"/>
    </row>
    <row r="59" spans="1:8" ht="16.5" thickBot="1" x14ac:dyDescent="0.3">
      <c r="A59" s="51" t="s">
        <v>16</v>
      </c>
      <c r="B59" s="52"/>
      <c r="C59" s="13"/>
      <c r="D59" s="15">
        <v>52702.8</v>
      </c>
      <c r="E59" s="16">
        <v>52702.8</v>
      </c>
      <c r="F59" s="17"/>
      <c r="G59" s="17"/>
      <c r="H59" s="17"/>
    </row>
    <row r="60" spans="1:8" ht="21.95" customHeight="1" thickBot="1" x14ac:dyDescent="0.3">
      <c r="A60" s="48" t="s">
        <v>25</v>
      </c>
      <c r="B60" s="48" t="s">
        <v>18</v>
      </c>
      <c r="C60" s="13">
        <v>2019</v>
      </c>
      <c r="D60" s="15">
        <v>4200</v>
      </c>
      <c r="E60" s="16">
        <v>4200</v>
      </c>
      <c r="F60" s="17"/>
      <c r="G60" s="17"/>
      <c r="H60" s="17"/>
    </row>
    <row r="61" spans="1:8" ht="21.95" customHeight="1" thickBot="1" x14ac:dyDescent="0.3">
      <c r="A61" s="49"/>
      <c r="B61" s="49"/>
      <c r="C61" s="13">
        <v>2020</v>
      </c>
      <c r="D61" s="15">
        <v>29700</v>
      </c>
      <c r="E61" s="16">
        <v>29700</v>
      </c>
      <c r="F61" s="17"/>
      <c r="G61" s="17"/>
      <c r="H61" s="17"/>
    </row>
    <row r="62" spans="1:8" ht="21.95" customHeight="1" thickBot="1" x14ac:dyDescent="0.3">
      <c r="A62" s="50"/>
      <c r="B62" s="50"/>
      <c r="C62" s="13">
        <v>2021</v>
      </c>
      <c r="D62" s="15">
        <v>29700</v>
      </c>
      <c r="E62" s="16">
        <v>29700</v>
      </c>
      <c r="F62" s="17"/>
      <c r="G62" s="17"/>
      <c r="H62" s="17"/>
    </row>
    <row r="63" spans="1:8" ht="16.5" thickBot="1" x14ac:dyDescent="0.3">
      <c r="A63" s="51" t="s">
        <v>16</v>
      </c>
      <c r="B63" s="52"/>
      <c r="C63" s="13"/>
      <c r="D63" s="15">
        <v>63600</v>
      </c>
      <c r="E63" s="23">
        <v>63600</v>
      </c>
      <c r="F63" s="16"/>
      <c r="G63" s="17"/>
      <c r="H63" s="17"/>
    </row>
    <row r="64" spans="1:8" ht="16.5" thickBot="1" x14ac:dyDescent="0.3">
      <c r="A64" s="48" t="s">
        <v>26</v>
      </c>
      <c r="B64" s="48" t="s">
        <v>18</v>
      </c>
      <c r="C64" s="13">
        <v>2019</v>
      </c>
      <c r="D64" s="15">
        <v>64244.800000000003</v>
      </c>
      <c r="E64" s="16"/>
      <c r="F64" s="17">
        <v>64244.800000000003</v>
      </c>
      <c r="G64" s="17"/>
      <c r="H64" s="17"/>
    </row>
    <row r="65" spans="1:8" ht="16.5" thickBot="1" x14ac:dyDescent="0.3">
      <c r="A65" s="49"/>
      <c r="B65" s="49"/>
      <c r="C65" s="13">
        <v>2020</v>
      </c>
      <c r="D65" s="15">
        <f>SUM(E65:H65)</f>
        <v>65349</v>
      </c>
      <c r="E65" s="16"/>
      <c r="F65" s="17">
        <f>SUM(F72+F79+F86)</f>
        <v>65349</v>
      </c>
      <c r="G65" s="17"/>
      <c r="H65" s="17"/>
    </row>
    <row r="66" spans="1:8" ht="16.5" thickBot="1" x14ac:dyDescent="0.3">
      <c r="A66" s="49"/>
      <c r="B66" s="49"/>
      <c r="C66" s="13">
        <v>2021</v>
      </c>
      <c r="D66" s="15">
        <f t="shared" ref="D66:D69" si="18">SUM(E66:H66)</f>
        <v>67956</v>
      </c>
      <c r="E66" s="16"/>
      <c r="F66" s="17">
        <f>SUM(F73+F80+F87)</f>
        <v>67956</v>
      </c>
      <c r="G66" s="17"/>
      <c r="H66" s="17"/>
    </row>
    <row r="67" spans="1:8" ht="16.5" thickBot="1" x14ac:dyDescent="0.3">
      <c r="A67" s="49"/>
      <c r="B67" s="49"/>
      <c r="C67" s="13">
        <v>2022</v>
      </c>
      <c r="D67" s="15">
        <f t="shared" si="18"/>
        <v>70670</v>
      </c>
      <c r="E67" s="16"/>
      <c r="F67" s="17">
        <f>SUM(F74+F81+F88)</f>
        <v>70670</v>
      </c>
      <c r="G67" s="17"/>
      <c r="H67" s="17"/>
    </row>
    <row r="68" spans="1:8" ht="16.5" thickBot="1" x14ac:dyDescent="0.3">
      <c r="A68" s="49"/>
      <c r="B68" s="49"/>
      <c r="C68" s="13">
        <v>2023</v>
      </c>
      <c r="D68" s="15">
        <f t="shared" si="18"/>
        <v>73496.800000000003</v>
      </c>
      <c r="E68" s="16"/>
      <c r="F68" s="17">
        <f>SUM(F75+F82+F89)</f>
        <v>73496.800000000003</v>
      </c>
      <c r="G68" s="17"/>
      <c r="H68" s="17"/>
    </row>
    <row r="69" spans="1:8" ht="16.5" thickBot="1" x14ac:dyDescent="0.3">
      <c r="A69" s="50"/>
      <c r="B69" s="50"/>
      <c r="C69" s="13">
        <v>2024</v>
      </c>
      <c r="D69" s="15">
        <f t="shared" si="18"/>
        <v>76436.671999999991</v>
      </c>
      <c r="E69" s="16"/>
      <c r="F69" s="17">
        <f>F76+F83+F90</f>
        <v>76436.671999999991</v>
      </c>
      <c r="G69" s="17"/>
      <c r="H69" s="17"/>
    </row>
    <row r="70" spans="1:8" ht="16.5" thickBot="1" x14ac:dyDescent="0.3">
      <c r="A70" s="51" t="s">
        <v>16</v>
      </c>
      <c r="B70" s="52"/>
      <c r="C70" s="13"/>
      <c r="D70" s="19">
        <f>SUM(D64:D69)</f>
        <v>418153.272</v>
      </c>
      <c r="E70" s="18"/>
      <c r="F70" s="24">
        <f t="shared" ref="F70" si="19">SUM(F64:F69)</f>
        <v>418153.272</v>
      </c>
      <c r="G70" s="18"/>
      <c r="H70" s="20"/>
    </row>
    <row r="71" spans="1:8" ht="16.5" thickBot="1" x14ac:dyDescent="0.3">
      <c r="A71" s="48" t="s">
        <v>27</v>
      </c>
      <c r="B71" s="48" t="s">
        <v>18</v>
      </c>
      <c r="C71" s="13">
        <v>2019</v>
      </c>
      <c r="D71" s="15">
        <v>57435.1</v>
      </c>
      <c r="E71" s="16"/>
      <c r="F71" s="17">
        <v>57435.1</v>
      </c>
      <c r="G71" s="17"/>
      <c r="H71" s="17"/>
    </row>
    <row r="72" spans="1:8" ht="16.5" thickBot="1" x14ac:dyDescent="0.3">
      <c r="A72" s="49"/>
      <c r="B72" s="49"/>
      <c r="C72" s="13">
        <v>2020</v>
      </c>
      <c r="D72" s="15">
        <f t="shared" ref="D72:D76" si="20">SUM(E72:H72)</f>
        <v>43582</v>
      </c>
      <c r="E72" s="25"/>
      <c r="F72" s="17">
        <v>43582</v>
      </c>
      <c r="G72" s="17"/>
      <c r="H72" s="17"/>
    </row>
    <row r="73" spans="1:8" ht="16.5" thickBot="1" x14ac:dyDescent="0.3">
      <c r="A73" s="49"/>
      <c r="B73" s="49"/>
      <c r="C73" s="13">
        <v>2021</v>
      </c>
      <c r="D73" s="15">
        <f t="shared" si="20"/>
        <v>45319</v>
      </c>
      <c r="E73" s="16"/>
      <c r="F73" s="17">
        <v>45319</v>
      </c>
      <c r="G73" s="17"/>
      <c r="H73" s="17"/>
    </row>
    <row r="74" spans="1:8" ht="16.5" thickBot="1" x14ac:dyDescent="0.3">
      <c r="A74" s="49"/>
      <c r="B74" s="49"/>
      <c r="C74" s="13">
        <v>2022</v>
      </c>
      <c r="D74" s="15">
        <f t="shared" si="20"/>
        <v>47127.7</v>
      </c>
      <c r="E74" s="16"/>
      <c r="F74" s="17">
        <v>47127.7</v>
      </c>
      <c r="G74" s="17"/>
      <c r="H74" s="17"/>
    </row>
    <row r="75" spans="1:8" ht="16.5" thickBot="1" x14ac:dyDescent="0.3">
      <c r="A75" s="49"/>
      <c r="B75" s="49"/>
      <c r="C75" s="13">
        <v>2023</v>
      </c>
      <c r="D75" s="15">
        <f t="shared" si="20"/>
        <v>49012.807999999997</v>
      </c>
      <c r="E75" s="16"/>
      <c r="F75" s="17">
        <f>F74*1.04</f>
        <v>49012.807999999997</v>
      </c>
      <c r="G75" s="17"/>
      <c r="H75" s="17"/>
    </row>
    <row r="76" spans="1:8" ht="16.5" thickBot="1" x14ac:dyDescent="0.3">
      <c r="A76" s="50"/>
      <c r="B76" s="50"/>
      <c r="C76" s="13">
        <v>2024</v>
      </c>
      <c r="D76" s="15">
        <f t="shared" si="20"/>
        <v>50973.320319999999</v>
      </c>
      <c r="E76" s="16"/>
      <c r="F76" s="17">
        <f>F75*1.04</f>
        <v>50973.320319999999</v>
      </c>
      <c r="G76" s="17"/>
      <c r="H76" s="17"/>
    </row>
    <row r="77" spans="1:8" ht="16.5" thickBot="1" x14ac:dyDescent="0.3">
      <c r="A77" s="51" t="s">
        <v>16</v>
      </c>
      <c r="B77" s="52"/>
      <c r="C77" s="13"/>
      <c r="D77" s="18">
        <f>SUM(D71:D76)</f>
        <v>293449.92831999995</v>
      </c>
      <c r="E77" s="18"/>
      <c r="F77" s="18">
        <f>SUM(F71:F76)</f>
        <v>293449.92831999995</v>
      </c>
      <c r="G77" s="17"/>
      <c r="H77" s="17"/>
    </row>
    <row r="78" spans="1:8" ht="16.5" thickBot="1" x14ac:dyDescent="0.3">
      <c r="A78" s="48" t="s">
        <v>28</v>
      </c>
      <c r="B78" s="48" t="s">
        <v>18</v>
      </c>
      <c r="C78" s="13">
        <v>2019</v>
      </c>
      <c r="D78" s="15">
        <v>6300</v>
      </c>
      <c r="E78" s="16"/>
      <c r="F78" s="17">
        <v>6300</v>
      </c>
      <c r="G78" s="17"/>
      <c r="H78" s="17"/>
    </row>
    <row r="79" spans="1:8" ht="16.5" thickBot="1" x14ac:dyDescent="0.3">
      <c r="A79" s="49"/>
      <c r="B79" s="49"/>
      <c r="C79" s="13">
        <v>2020</v>
      </c>
      <c r="D79" s="15">
        <f>SUM(E79:H79)</f>
        <v>20800</v>
      </c>
      <c r="E79" s="16"/>
      <c r="F79" s="17">
        <v>20800</v>
      </c>
      <c r="G79" s="17"/>
      <c r="H79" s="17"/>
    </row>
    <row r="80" spans="1:8" ht="16.5" thickBot="1" x14ac:dyDescent="0.3">
      <c r="A80" s="49"/>
      <c r="B80" s="49"/>
      <c r="C80" s="13">
        <v>2021</v>
      </c>
      <c r="D80" s="15">
        <f t="shared" ref="D80:D83" si="21">SUM(E80:H80)</f>
        <v>21632</v>
      </c>
      <c r="E80" s="16"/>
      <c r="F80" s="17">
        <v>21632</v>
      </c>
      <c r="G80" s="17"/>
      <c r="H80" s="17"/>
    </row>
    <row r="81" spans="1:8" ht="16.5" thickBot="1" x14ac:dyDescent="0.3">
      <c r="A81" s="49"/>
      <c r="B81" s="49"/>
      <c r="C81" s="13">
        <v>2022</v>
      </c>
      <c r="D81" s="15">
        <f t="shared" si="21"/>
        <v>22497.3</v>
      </c>
      <c r="E81" s="16"/>
      <c r="F81" s="17">
        <v>22497.3</v>
      </c>
      <c r="G81" s="17"/>
      <c r="H81" s="17"/>
    </row>
    <row r="82" spans="1:8" ht="16.5" thickBot="1" x14ac:dyDescent="0.3">
      <c r="A82" s="49"/>
      <c r="B82" s="49"/>
      <c r="C82" s="13">
        <v>2023</v>
      </c>
      <c r="D82" s="15">
        <f t="shared" si="21"/>
        <v>23397.191999999999</v>
      </c>
      <c r="E82" s="16"/>
      <c r="F82" s="17">
        <f>F81*1.04</f>
        <v>23397.191999999999</v>
      </c>
      <c r="G82" s="17"/>
      <c r="H82" s="17"/>
    </row>
    <row r="83" spans="1:8" ht="16.5" thickBot="1" x14ac:dyDescent="0.3">
      <c r="A83" s="50"/>
      <c r="B83" s="50"/>
      <c r="C83" s="13">
        <v>2024</v>
      </c>
      <c r="D83" s="15">
        <f t="shared" si="21"/>
        <v>24333.079679999999</v>
      </c>
      <c r="E83" s="16"/>
      <c r="F83" s="17">
        <f>F82*1.04</f>
        <v>24333.079679999999</v>
      </c>
      <c r="G83" s="17"/>
      <c r="H83" s="17"/>
    </row>
    <row r="84" spans="1:8" ht="16.5" thickBot="1" x14ac:dyDescent="0.3">
      <c r="A84" s="51" t="s">
        <v>16</v>
      </c>
      <c r="B84" s="52"/>
      <c r="C84" s="13"/>
      <c r="D84" s="15">
        <f>SUM(D78:D83)</f>
        <v>118959.57167999999</v>
      </c>
      <c r="E84" s="18"/>
      <c r="F84" s="18">
        <f t="shared" ref="F84" si="22">SUM(F78:F83)</f>
        <v>118959.57167999999</v>
      </c>
      <c r="G84" s="17"/>
      <c r="H84" s="17"/>
    </row>
    <row r="85" spans="1:8" ht="16.5" thickBot="1" x14ac:dyDescent="0.3">
      <c r="A85" s="48" t="s">
        <v>29</v>
      </c>
      <c r="B85" s="48" t="s">
        <v>18</v>
      </c>
      <c r="C85" s="13">
        <v>2019</v>
      </c>
      <c r="D85" s="15">
        <v>509.7</v>
      </c>
      <c r="E85" s="16"/>
      <c r="F85" s="17">
        <v>509.7</v>
      </c>
      <c r="G85" s="17"/>
      <c r="H85" s="17"/>
    </row>
    <row r="86" spans="1:8" ht="16.5" thickBot="1" x14ac:dyDescent="0.3">
      <c r="A86" s="49"/>
      <c r="B86" s="49"/>
      <c r="C86" s="13">
        <v>2020</v>
      </c>
      <c r="D86" s="15">
        <f>SUM(E86:H86)</f>
        <v>967</v>
      </c>
      <c r="E86" s="16"/>
      <c r="F86" s="17">
        <v>967</v>
      </c>
      <c r="G86" s="17"/>
      <c r="H86" s="17"/>
    </row>
    <row r="87" spans="1:8" ht="16.5" thickBot="1" x14ac:dyDescent="0.3">
      <c r="A87" s="49"/>
      <c r="B87" s="49"/>
      <c r="C87" s="13">
        <v>2021</v>
      </c>
      <c r="D87" s="15">
        <f t="shared" ref="D87:D90" si="23">SUM(E87:H87)</f>
        <v>1005</v>
      </c>
      <c r="E87" s="16"/>
      <c r="F87" s="17">
        <v>1005</v>
      </c>
      <c r="G87" s="17"/>
      <c r="H87" s="17"/>
    </row>
    <row r="88" spans="1:8" ht="16.5" thickBot="1" x14ac:dyDescent="0.3">
      <c r="A88" s="49"/>
      <c r="B88" s="49"/>
      <c r="C88" s="13">
        <v>2022</v>
      </c>
      <c r="D88" s="15">
        <f t="shared" si="23"/>
        <v>1045</v>
      </c>
      <c r="E88" s="16"/>
      <c r="F88" s="17">
        <v>1045</v>
      </c>
      <c r="G88" s="17"/>
      <c r="H88" s="17"/>
    </row>
    <row r="89" spans="1:8" ht="16.5" thickBot="1" x14ac:dyDescent="0.3">
      <c r="A89" s="49"/>
      <c r="B89" s="49"/>
      <c r="C89" s="13">
        <v>2023</v>
      </c>
      <c r="D89" s="15">
        <f t="shared" si="23"/>
        <v>1086.8</v>
      </c>
      <c r="E89" s="16"/>
      <c r="F89" s="17">
        <f>F88*1.04</f>
        <v>1086.8</v>
      </c>
      <c r="G89" s="17"/>
      <c r="H89" s="17"/>
    </row>
    <row r="90" spans="1:8" ht="16.5" thickBot="1" x14ac:dyDescent="0.3">
      <c r="A90" s="50"/>
      <c r="B90" s="50"/>
      <c r="C90" s="13">
        <v>2024</v>
      </c>
      <c r="D90" s="15">
        <f t="shared" si="23"/>
        <v>1130.2719999999999</v>
      </c>
      <c r="E90" s="16"/>
      <c r="F90" s="17">
        <f>F89*1.04</f>
        <v>1130.2719999999999</v>
      </c>
      <c r="G90" s="17"/>
      <c r="H90" s="17"/>
    </row>
    <row r="91" spans="1:8" ht="16.5" thickBot="1" x14ac:dyDescent="0.3">
      <c r="A91" s="51" t="s">
        <v>16</v>
      </c>
      <c r="B91" s="52"/>
      <c r="C91" s="13"/>
      <c r="D91" s="15">
        <f>SUM(D85:D90)</f>
        <v>5743.7719999999999</v>
      </c>
      <c r="E91" s="18"/>
      <c r="F91" s="18">
        <f t="shared" ref="F91" si="24">SUM(F85:F90)</f>
        <v>5743.7719999999999</v>
      </c>
      <c r="G91" s="17"/>
      <c r="H91" s="17"/>
    </row>
    <row r="92" spans="1:8" ht="16.5" thickBot="1" x14ac:dyDescent="0.3">
      <c r="A92" s="48" t="s">
        <v>30</v>
      </c>
      <c r="B92" s="48" t="s">
        <v>18</v>
      </c>
      <c r="C92" s="13">
        <v>2019</v>
      </c>
      <c r="D92" s="15">
        <v>32399.4</v>
      </c>
      <c r="E92" s="16"/>
      <c r="F92" s="17">
        <v>32399.4</v>
      </c>
      <c r="G92" s="17"/>
      <c r="H92" s="17"/>
    </row>
    <row r="93" spans="1:8" ht="16.5" thickBot="1" x14ac:dyDescent="0.3">
      <c r="A93" s="49"/>
      <c r="B93" s="49"/>
      <c r="C93" s="13">
        <v>2020</v>
      </c>
      <c r="D93" s="15">
        <f>SUM(E93:H93)</f>
        <v>31910.9</v>
      </c>
      <c r="E93" s="16"/>
      <c r="F93" s="17">
        <f>SUM(F100+F107)</f>
        <v>31910.9</v>
      </c>
      <c r="G93" s="17"/>
      <c r="H93" s="17"/>
    </row>
    <row r="94" spans="1:8" ht="16.5" thickBot="1" x14ac:dyDescent="0.3">
      <c r="A94" s="49"/>
      <c r="B94" s="49"/>
      <c r="C94" s="13">
        <v>2021</v>
      </c>
      <c r="D94" s="15">
        <f t="shared" ref="D94:D97" si="25">SUM(E94:H94)</f>
        <v>33185.699999999997</v>
      </c>
      <c r="E94" s="16"/>
      <c r="F94" s="17">
        <f>SUM(F101+F108)</f>
        <v>33185.699999999997</v>
      </c>
      <c r="G94" s="17"/>
      <c r="H94" s="17"/>
    </row>
    <row r="95" spans="1:8" ht="16.5" thickBot="1" x14ac:dyDescent="0.3">
      <c r="A95" s="49"/>
      <c r="B95" s="49"/>
      <c r="C95" s="13">
        <v>2022</v>
      </c>
      <c r="D95" s="15">
        <f t="shared" si="25"/>
        <v>34509.4</v>
      </c>
      <c r="E95" s="16"/>
      <c r="F95" s="17">
        <f>SUM(F102+F109)</f>
        <v>34509.4</v>
      </c>
      <c r="G95" s="17"/>
      <c r="H95" s="17"/>
    </row>
    <row r="96" spans="1:8" ht="16.5" thickBot="1" x14ac:dyDescent="0.3">
      <c r="A96" s="49"/>
      <c r="B96" s="49"/>
      <c r="C96" s="13">
        <v>2023</v>
      </c>
      <c r="D96" s="15">
        <f t="shared" si="25"/>
        <v>35889.775999999998</v>
      </c>
      <c r="E96" s="16"/>
      <c r="F96" s="17">
        <f>F103+F110</f>
        <v>35889.775999999998</v>
      </c>
      <c r="G96" s="17"/>
      <c r="H96" s="17"/>
    </row>
    <row r="97" spans="1:8" ht="16.5" thickBot="1" x14ac:dyDescent="0.3">
      <c r="A97" s="50"/>
      <c r="B97" s="50"/>
      <c r="C97" s="13">
        <v>2024</v>
      </c>
      <c r="D97" s="15">
        <f t="shared" si="25"/>
        <v>37325.367040000005</v>
      </c>
      <c r="E97" s="16"/>
      <c r="F97" s="17">
        <f>F104+F111</f>
        <v>37325.367040000005</v>
      </c>
      <c r="G97" s="17"/>
      <c r="H97" s="17"/>
    </row>
    <row r="98" spans="1:8" ht="16.5" thickBot="1" x14ac:dyDescent="0.3">
      <c r="A98" s="51" t="s">
        <v>16</v>
      </c>
      <c r="B98" s="52"/>
      <c r="C98" s="13"/>
      <c r="D98" s="15">
        <f>SUM(D92:D97)</f>
        <v>205220.54303999999</v>
      </c>
      <c r="E98" s="18"/>
      <c r="F98" s="18">
        <f t="shared" ref="F98" si="26">SUM(F92:F97)</f>
        <v>205220.54303999999</v>
      </c>
      <c r="G98" s="17"/>
      <c r="H98" s="17"/>
    </row>
    <row r="99" spans="1:8" ht="16.5" thickBot="1" x14ac:dyDescent="0.3">
      <c r="A99" s="48" t="s">
        <v>31</v>
      </c>
      <c r="B99" s="48" t="s">
        <v>18</v>
      </c>
      <c r="C99" s="13">
        <v>2019</v>
      </c>
      <c r="D99" s="15">
        <v>23975.4</v>
      </c>
      <c r="E99" s="16"/>
      <c r="F99" s="17">
        <v>23975.4</v>
      </c>
      <c r="G99" s="17"/>
      <c r="H99" s="17"/>
    </row>
    <row r="100" spans="1:8" ht="16.5" thickBot="1" x14ac:dyDescent="0.3">
      <c r="A100" s="49"/>
      <c r="B100" s="49"/>
      <c r="C100" s="13">
        <v>2020</v>
      </c>
      <c r="D100" s="15">
        <f>SUM(E100:H100)</f>
        <v>23149.9</v>
      </c>
      <c r="E100" s="16"/>
      <c r="F100" s="17">
        <v>23149.9</v>
      </c>
      <c r="G100" s="17"/>
      <c r="H100" s="17"/>
    </row>
    <row r="101" spans="1:8" ht="16.5" thickBot="1" x14ac:dyDescent="0.3">
      <c r="A101" s="49"/>
      <c r="B101" s="49"/>
      <c r="C101" s="13">
        <v>2021</v>
      </c>
      <c r="D101" s="15">
        <f t="shared" ref="D101:D104" si="27">SUM(E101:H101)</f>
        <v>24074.7</v>
      </c>
      <c r="E101" s="16"/>
      <c r="F101" s="17">
        <v>24074.7</v>
      </c>
      <c r="G101" s="17"/>
      <c r="H101" s="17"/>
    </row>
    <row r="102" spans="1:8" ht="16.5" thickBot="1" x14ac:dyDescent="0.3">
      <c r="A102" s="49"/>
      <c r="B102" s="49"/>
      <c r="C102" s="13">
        <v>2022</v>
      </c>
      <c r="D102" s="15">
        <f t="shared" si="27"/>
        <v>25033.4</v>
      </c>
      <c r="E102" s="16"/>
      <c r="F102" s="17">
        <v>25033.4</v>
      </c>
      <c r="G102" s="17"/>
      <c r="H102" s="17"/>
    </row>
    <row r="103" spans="1:8" ht="16.5" thickBot="1" x14ac:dyDescent="0.3">
      <c r="A103" s="49"/>
      <c r="B103" s="49"/>
      <c r="C103" s="13">
        <v>2023</v>
      </c>
      <c r="D103" s="15">
        <f t="shared" si="27"/>
        <v>26034.736000000001</v>
      </c>
      <c r="E103" s="16"/>
      <c r="F103" s="17">
        <f>F102*1.04</f>
        <v>26034.736000000001</v>
      </c>
      <c r="G103" s="17"/>
      <c r="H103" s="17"/>
    </row>
    <row r="104" spans="1:8" ht="16.5" thickBot="1" x14ac:dyDescent="0.3">
      <c r="A104" s="50"/>
      <c r="B104" s="50"/>
      <c r="C104" s="13">
        <v>2024</v>
      </c>
      <c r="D104" s="15">
        <f t="shared" si="27"/>
        <v>27076.125440000003</v>
      </c>
      <c r="E104" s="16"/>
      <c r="F104" s="17">
        <f>F103*1.04</f>
        <v>27076.125440000003</v>
      </c>
      <c r="G104" s="17"/>
      <c r="H104" s="17"/>
    </row>
    <row r="105" spans="1:8" ht="16.5" thickBot="1" x14ac:dyDescent="0.3">
      <c r="A105" s="51" t="s">
        <v>16</v>
      </c>
      <c r="B105" s="52"/>
      <c r="C105" s="26"/>
      <c r="D105" s="15">
        <f>SUM(D99:D104)</f>
        <v>149344.26144</v>
      </c>
      <c r="E105" s="18"/>
      <c r="F105" s="18">
        <f t="shared" ref="F105" si="28">SUM(F99:F104)</f>
        <v>149344.26144</v>
      </c>
      <c r="G105" s="17"/>
      <c r="H105" s="17"/>
    </row>
    <row r="106" spans="1:8" ht="16.5" thickBot="1" x14ac:dyDescent="0.3">
      <c r="A106" s="48" t="s">
        <v>32</v>
      </c>
      <c r="B106" s="48" t="s">
        <v>18</v>
      </c>
      <c r="C106" s="13">
        <v>2019</v>
      </c>
      <c r="D106" s="15">
        <v>8424</v>
      </c>
      <c r="E106" s="16"/>
      <c r="F106" s="17">
        <v>8424</v>
      </c>
      <c r="G106" s="17"/>
      <c r="H106" s="17"/>
    </row>
    <row r="107" spans="1:8" ht="16.5" thickBot="1" x14ac:dyDescent="0.3">
      <c r="A107" s="49"/>
      <c r="B107" s="49"/>
      <c r="C107" s="13">
        <v>2020</v>
      </c>
      <c r="D107" s="15">
        <f>SUM(E107:H107)</f>
        <v>8761</v>
      </c>
      <c r="E107" s="16"/>
      <c r="F107" s="17">
        <v>8761</v>
      </c>
      <c r="G107" s="17"/>
      <c r="H107" s="17"/>
    </row>
    <row r="108" spans="1:8" ht="16.5" thickBot="1" x14ac:dyDescent="0.3">
      <c r="A108" s="49"/>
      <c r="B108" s="49"/>
      <c r="C108" s="13">
        <v>2021</v>
      </c>
      <c r="D108" s="15">
        <f t="shared" ref="D108:D111" si="29">SUM(E108:H108)</f>
        <v>9111</v>
      </c>
      <c r="E108" s="16"/>
      <c r="F108" s="17">
        <v>9111</v>
      </c>
      <c r="G108" s="17"/>
      <c r="H108" s="17"/>
    </row>
    <row r="109" spans="1:8" ht="16.5" thickBot="1" x14ac:dyDescent="0.3">
      <c r="A109" s="49"/>
      <c r="B109" s="49"/>
      <c r="C109" s="13">
        <v>2022</v>
      </c>
      <c r="D109" s="15">
        <f t="shared" si="29"/>
        <v>9476</v>
      </c>
      <c r="E109" s="16"/>
      <c r="F109" s="17">
        <v>9476</v>
      </c>
      <c r="G109" s="17"/>
      <c r="H109" s="17"/>
    </row>
    <row r="110" spans="1:8" ht="16.5" thickBot="1" x14ac:dyDescent="0.3">
      <c r="A110" s="49"/>
      <c r="B110" s="49"/>
      <c r="C110" s="13">
        <v>2023</v>
      </c>
      <c r="D110" s="15">
        <f t="shared" si="29"/>
        <v>9855.0400000000009</v>
      </c>
      <c r="E110" s="16"/>
      <c r="F110" s="17">
        <f>F109*1.04</f>
        <v>9855.0400000000009</v>
      </c>
      <c r="G110" s="17"/>
      <c r="H110" s="17"/>
    </row>
    <row r="111" spans="1:8" ht="16.5" thickBot="1" x14ac:dyDescent="0.3">
      <c r="A111" s="50"/>
      <c r="B111" s="50"/>
      <c r="C111" s="13">
        <v>2024</v>
      </c>
      <c r="D111" s="15">
        <f t="shared" si="29"/>
        <v>10249.241600000001</v>
      </c>
      <c r="E111" s="27"/>
      <c r="F111" s="17">
        <f>F110*1.04</f>
        <v>10249.241600000001</v>
      </c>
      <c r="G111" s="17"/>
      <c r="H111" s="17"/>
    </row>
    <row r="112" spans="1:8" ht="16.5" thickBot="1" x14ac:dyDescent="0.3">
      <c r="A112" s="28" t="s">
        <v>16</v>
      </c>
      <c r="B112" s="26"/>
      <c r="C112" s="13"/>
      <c r="D112" s="29">
        <f>SUM(D106:D111)</f>
        <v>55876.281600000002</v>
      </c>
      <c r="E112" s="18"/>
      <c r="F112" s="18">
        <f>SUM(F106:F111)</f>
        <v>55876.281600000002</v>
      </c>
      <c r="G112" s="17"/>
      <c r="H112" s="17"/>
    </row>
    <row r="113" spans="1:10" ht="16.5" thickBot="1" x14ac:dyDescent="0.3">
      <c r="A113" s="48" t="s">
        <v>33</v>
      </c>
      <c r="B113" s="48" t="s">
        <v>18</v>
      </c>
      <c r="C113" s="30">
        <v>2019</v>
      </c>
      <c r="D113" s="18">
        <f>SUM(D120++D127+D134+D138)</f>
        <v>1667418.8</v>
      </c>
      <c r="E113" s="18">
        <f>SUM(E120++E127+E134+E138)</f>
        <v>597635.89999999991</v>
      </c>
      <c r="F113" s="17">
        <f>SUM(F120+F127+F134+F138)</f>
        <v>1069648.8999999999</v>
      </c>
      <c r="G113" s="17">
        <v>134</v>
      </c>
      <c r="H113" s="17"/>
    </row>
    <row r="114" spans="1:10" ht="16.5" thickBot="1" x14ac:dyDescent="0.3">
      <c r="A114" s="49"/>
      <c r="B114" s="49"/>
      <c r="C114" s="13">
        <v>2020</v>
      </c>
      <c r="D114" s="15">
        <f>SUM(E114:G114)</f>
        <v>1573474</v>
      </c>
      <c r="E114" s="16">
        <f>SUM(E121+E128+E135+E139)</f>
        <v>534337.9</v>
      </c>
      <c r="F114" s="17">
        <f>SUM(F121+F128+F135+F139)</f>
        <v>1039002.1</v>
      </c>
      <c r="G114" s="17">
        <v>134</v>
      </c>
      <c r="H114" s="17"/>
    </row>
    <row r="115" spans="1:10" ht="16.5" thickBot="1" x14ac:dyDescent="0.3">
      <c r="A115" s="49"/>
      <c r="B115" s="49"/>
      <c r="C115" s="13">
        <v>2021</v>
      </c>
      <c r="D115" s="15">
        <f t="shared" ref="D115:D118" si="30">SUM(E115:G115)</f>
        <v>1642054.9999999998</v>
      </c>
      <c r="E115" s="16">
        <v>551854.69999999995</v>
      </c>
      <c r="F115" s="17">
        <f>SUM(F122+F129+F136+F140)</f>
        <v>1090066.2999999998</v>
      </c>
      <c r="G115" s="17">
        <v>134</v>
      </c>
      <c r="H115" s="17"/>
    </row>
    <row r="116" spans="1:10" ht="16.5" thickBot="1" x14ac:dyDescent="0.3">
      <c r="A116" s="49"/>
      <c r="B116" s="49"/>
      <c r="C116" s="13">
        <v>2022</v>
      </c>
      <c r="D116" s="15">
        <f t="shared" si="30"/>
        <v>1143313.8999999999</v>
      </c>
      <c r="E116" s="16"/>
      <c r="F116" s="17">
        <f>SUM(F123+F130)</f>
        <v>1143174.5999999999</v>
      </c>
      <c r="G116" s="17">
        <v>139.30000000000001</v>
      </c>
      <c r="H116" s="17"/>
    </row>
    <row r="117" spans="1:10" ht="16.5" thickBot="1" x14ac:dyDescent="0.3">
      <c r="A117" s="49"/>
      <c r="B117" s="49"/>
      <c r="C117" s="13">
        <v>2023</v>
      </c>
      <c r="D117" s="15">
        <f t="shared" si="30"/>
        <v>1189046.4839999999</v>
      </c>
      <c r="E117" s="16"/>
      <c r="F117" s="17">
        <f>F124+F131</f>
        <v>1188901.584</v>
      </c>
      <c r="G117" s="17">
        <v>144.9</v>
      </c>
      <c r="H117" s="17"/>
    </row>
    <row r="118" spans="1:10" ht="16.5" thickBot="1" x14ac:dyDescent="0.3">
      <c r="A118" s="50"/>
      <c r="B118" s="50"/>
      <c r="C118" s="13">
        <v>2024</v>
      </c>
      <c r="D118" s="15">
        <f t="shared" si="30"/>
        <v>1236608.34736</v>
      </c>
      <c r="E118" s="16"/>
      <c r="F118" s="17">
        <f>F125+F132</f>
        <v>1236457.6473600001</v>
      </c>
      <c r="G118" s="17">
        <v>150.69999999999999</v>
      </c>
      <c r="H118" s="17"/>
    </row>
    <row r="119" spans="1:10" ht="16.5" thickBot="1" x14ac:dyDescent="0.3">
      <c r="A119" s="51" t="s">
        <v>16</v>
      </c>
      <c r="B119" s="52"/>
      <c r="C119" s="13"/>
      <c r="D119" s="15">
        <f>SUM(D113:D118)</f>
        <v>8451916.5313600004</v>
      </c>
      <c r="E119" s="18">
        <f t="shared" ref="E119:G119" si="31">SUM(E113:E118)</f>
        <v>1683828.4999999998</v>
      </c>
      <c r="F119" s="18">
        <f t="shared" si="31"/>
        <v>6767251.1313599991</v>
      </c>
      <c r="G119" s="18">
        <f t="shared" si="31"/>
        <v>836.89999999999986</v>
      </c>
      <c r="H119" s="17"/>
    </row>
    <row r="120" spans="1:10" ht="16.5" thickBot="1" x14ac:dyDescent="0.3">
      <c r="A120" s="48" t="s">
        <v>34</v>
      </c>
      <c r="B120" s="48" t="s">
        <v>35</v>
      </c>
      <c r="C120" s="13">
        <v>2019</v>
      </c>
      <c r="D120" s="15">
        <f>SUM(E120:F120)</f>
        <v>1314240.80479</v>
      </c>
      <c r="E120" s="16">
        <f>327057.89835+1703.48801+622.81843-437.8</f>
        <v>328946.40478999994</v>
      </c>
      <c r="F120" s="17">
        <v>985294.4</v>
      </c>
      <c r="G120" s="17"/>
      <c r="H120" s="17"/>
    </row>
    <row r="121" spans="1:10" ht="16.5" thickBot="1" x14ac:dyDescent="0.3">
      <c r="A121" s="49"/>
      <c r="B121" s="49"/>
      <c r="C121" s="13">
        <v>2020</v>
      </c>
      <c r="D121" s="15">
        <f t="shared" ref="D121:D125" si="32">SUM(E121:F121)</f>
        <v>1358267.4</v>
      </c>
      <c r="E121" s="16">
        <v>324837.7</v>
      </c>
      <c r="F121" s="17">
        <v>1033429.7</v>
      </c>
      <c r="G121" s="17"/>
      <c r="H121" s="17"/>
      <c r="J121" s="2"/>
    </row>
    <row r="122" spans="1:10" ht="16.5" thickBot="1" x14ac:dyDescent="0.3">
      <c r="A122" s="49"/>
      <c r="B122" s="49"/>
      <c r="C122" s="13">
        <v>2021</v>
      </c>
      <c r="D122" s="15">
        <f t="shared" si="32"/>
        <v>1412432.5999999999</v>
      </c>
      <c r="E122" s="16">
        <v>324837.7</v>
      </c>
      <c r="F122" s="17">
        <v>1087594.8999999999</v>
      </c>
      <c r="G122" s="17"/>
      <c r="H122" s="17"/>
    </row>
    <row r="123" spans="1:10" ht="16.5" thickBot="1" x14ac:dyDescent="0.3">
      <c r="A123" s="49"/>
      <c r="B123" s="49"/>
      <c r="C123" s="13">
        <v>2022</v>
      </c>
      <c r="D123" s="15">
        <f t="shared" si="32"/>
        <v>1140652.2</v>
      </c>
      <c r="E123" s="16"/>
      <c r="F123" s="17">
        <v>1140652.2</v>
      </c>
      <c r="G123" s="17"/>
      <c r="H123" s="17"/>
    </row>
    <row r="124" spans="1:10" ht="16.5" thickBot="1" x14ac:dyDescent="0.3">
      <c r="A124" s="49"/>
      <c r="B124" s="49"/>
      <c r="C124" s="13">
        <v>2023</v>
      </c>
      <c r="D124" s="15">
        <f t="shared" si="32"/>
        <v>1186278.2879999999</v>
      </c>
      <c r="E124" s="16"/>
      <c r="F124" s="17">
        <f>F123*1.04</f>
        <v>1186278.2879999999</v>
      </c>
      <c r="G124" s="17"/>
      <c r="H124" s="17"/>
    </row>
    <row r="125" spans="1:10" ht="16.5" thickBot="1" x14ac:dyDescent="0.3">
      <c r="A125" s="50"/>
      <c r="B125" s="50"/>
      <c r="C125" s="13">
        <v>2024</v>
      </c>
      <c r="D125" s="15">
        <f t="shared" si="32"/>
        <v>1233729.41952</v>
      </c>
      <c r="E125" s="16"/>
      <c r="F125" s="17">
        <f>F124*1.04</f>
        <v>1233729.41952</v>
      </c>
      <c r="G125" s="17"/>
      <c r="H125" s="17"/>
    </row>
    <row r="126" spans="1:10" ht="16.5" thickBot="1" x14ac:dyDescent="0.3">
      <c r="A126" s="51" t="s">
        <v>16</v>
      </c>
      <c r="B126" s="52"/>
      <c r="C126" s="13"/>
      <c r="D126" s="18">
        <f>SUM(D120:D125)</f>
        <v>7645600.7123099994</v>
      </c>
      <c r="E126" s="18">
        <f>SUM(E120:E125)</f>
        <v>978621.80478999997</v>
      </c>
      <c r="F126" s="15">
        <f>SUM(F120:F125)</f>
        <v>6666978.9075199999</v>
      </c>
      <c r="G126" s="16"/>
      <c r="H126" s="17"/>
    </row>
    <row r="127" spans="1:10" ht="16.5" thickBot="1" x14ac:dyDescent="0.3">
      <c r="A127" s="48" t="s">
        <v>36</v>
      </c>
      <c r="B127" s="48" t="s">
        <v>18</v>
      </c>
      <c r="C127" s="13">
        <v>2019</v>
      </c>
      <c r="D127" s="15">
        <f>SUM(E127:H127)</f>
        <v>2510</v>
      </c>
      <c r="E127" s="16"/>
      <c r="F127" s="17">
        <v>2376</v>
      </c>
      <c r="G127" s="17">
        <v>134</v>
      </c>
      <c r="H127" s="17"/>
    </row>
    <row r="128" spans="1:10" ht="16.5" thickBot="1" x14ac:dyDescent="0.3">
      <c r="A128" s="49"/>
      <c r="B128" s="49"/>
      <c r="C128" s="13">
        <v>2020</v>
      </c>
      <c r="D128" s="15">
        <f t="shared" ref="D128:D132" si="33">SUM(E128:H128)</f>
        <v>2556.4</v>
      </c>
      <c r="E128" s="16"/>
      <c r="F128" s="17">
        <v>2422.4</v>
      </c>
      <c r="G128" s="17">
        <v>134</v>
      </c>
      <c r="H128" s="17"/>
    </row>
    <row r="129" spans="1:8" ht="16.5" thickBot="1" x14ac:dyDescent="0.3">
      <c r="A129" s="49"/>
      <c r="B129" s="49"/>
      <c r="C129" s="13">
        <v>2021</v>
      </c>
      <c r="D129" s="15">
        <f t="shared" si="33"/>
        <v>2605.4</v>
      </c>
      <c r="E129" s="16"/>
      <c r="F129" s="17">
        <v>2471.4</v>
      </c>
      <c r="G129" s="17">
        <v>134</v>
      </c>
      <c r="H129" s="17"/>
    </row>
    <row r="130" spans="1:8" ht="16.5" thickBot="1" x14ac:dyDescent="0.3">
      <c r="A130" s="49"/>
      <c r="B130" s="49"/>
      <c r="C130" s="13">
        <v>2022</v>
      </c>
      <c r="D130" s="15">
        <f t="shared" si="33"/>
        <v>2661.7000000000003</v>
      </c>
      <c r="E130" s="16"/>
      <c r="F130" s="17">
        <v>2522.4</v>
      </c>
      <c r="G130" s="17">
        <v>139.30000000000001</v>
      </c>
      <c r="H130" s="18"/>
    </row>
    <row r="131" spans="1:8" ht="16.5" thickBot="1" x14ac:dyDescent="0.3">
      <c r="A131" s="49"/>
      <c r="B131" s="49"/>
      <c r="C131" s="13">
        <v>2023</v>
      </c>
      <c r="D131" s="15">
        <f>SUM(E131:H131)</f>
        <v>2768.1960000000004</v>
      </c>
      <c r="E131" s="16"/>
      <c r="F131" s="17">
        <f>F130*1.04</f>
        <v>2623.2960000000003</v>
      </c>
      <c r="G131" s="17">
        <v>144.9</v>
      </c>
      <c r="H131" s="16"/>
    </row>
    <row r="132" spans="1:8" ht="16.5" thickBot="1" x14ac:dyDescent="0.3">
      <c r="A132" s="50"/>
      <c r="B132" s="50"/>
      <c r="C132" s="13">
        <v>2024</v>
      </c>
      <c r="D132" s="15">
        <f t="shared" si="33"/>
        <v>2878.9278400000003</v>
      </c>
      <c r="E132" s="16"/>
      <c r="F132" s="17">
        <f>F131*1.04</f>
        <v>2728.2278400000005</v>
      </c>
      <c r="G132" s="17">
        <v>150.69999999999999</v>
      </c>
      <c r="H132" s="16"/>
    </row>
    <row r="133" spans="1:8" ht="16.5" thickBot="1" x14ac:dyDescent="0.3">
      <c r="A133" s="51" t="s">
        <v>16</v>
      </c>
      <c r="B133" s="52"/>
      <c r="C133" s="13"/>
      <c r="D133" s="15">
        <f>SUM(D127:D132)</f>
        <v>15980.62384</v>
      </c>
      <c r="E133" s="16"/>
      <c r="F133" s="17">
        <f t="shared" ref="F133:G133" si="34">SUM(F127:F132)</f>
        <v>15143.723839999999</v>
      </c>
      <c r="G133" s="17">
        <f t="shared" si="34"/>
        <v>836.89999999999986</v>
      </c>
      <c r="H133" s="16"/>
    </row>
    <row r="134" spans="1:8" ht="16.5" thickBot="1" x14ac:dyDescent="0.3">
      <c r="A134" s="48" t="s">
        <v>37</v>
      </c>
      <c r="B134" s="48" t="s">
        <v>18</v>
      </c>
      <c r="C134" s="13">
        <v>2019</v>
      </c>
      <c r="D134" s="15">
        <f>SUM(E134:F134)</f>
        <v>145460.29521000001</v>
      </c>
      <c r="E134" s="16">
        <f>65370.30165-1703.48801-622.81843+437.8</f>
        <v>63481.795210000004</v>
      </c>
      <c r="F134" s="17">
        <v>81978.5</v>
      </c>
      <c r="G134" s="17"/>
      <c r="H134" s="16"/>
    </row>
    <row r="135" spans="1:8" ht="16.5" thickBot="1" x14ac:dyDescent="0.3">
      <c r="A135" s="49"/>
      <c r="B135" s="49"/>
      <c r="C135" s="13">
        <v>2020</v>
      </c>
      <c r="D135" s="15">
        <f>SUM(E135:H135)</f>
        <v>89484.9</v>
      </c>
      <c r="E135" s="16">
        <v>86334.9</v>
      </c>
      <c r="F135" s="17">
        <v>3150</v>
      </c>
      <c r="G135" s="17"/>
      <c r="H135" s="16"/>
    </row>
    <row r="136" spans="1:8" ht="16.5" thickBot="1" x14ac:dyDescent="0.3">
      <c r="A136" s="50"/>
      <c r="B136" s="50"/>
      <c r="C136" s="13">
        <v>2021</v>
      </c>
      <c r="D136" s="15">
        <f>SUM(E136:H136)</f>
        <v>99710</v>
      </c>
      <c r="E136" s="16">
        <v>99710</v>
      </c>
      <c r="F136" s="17"/>
      <c r="G136" s="17"/>
      <c r="H136" s="17"/>
    </row>
    <row r="137" spans="1:8" ht="16.5" thickBot="1" x14ac:dyDescent="0.3">
      <c r="A137" s="51" t="s">
        <v>16</v>
      </c>
      <c r="B137" s="52"/>
      <c r="C137" s="13"/>
      <c r="D137" s="18">
        <f>SUM(D134:D136)</f>
        <v>334655.19521000003</v>
      </c>
      <c r="E137" s="18">
        <f>SUM(E134:E136)</f>
        <v>249526.69521000001</v>
      </c>
      <c r="F137" s="18">
        <f t="shared" ref="F137" si="35">SUM(F134:F136)</f>
        <v>85128.5</v>
      </c>
      <c r="G137" s="17"/>
      <c r="H137" s="17"/>
    </row>
    <row r="138" spans="1:8" ht="16.5" thickBot="1" x14ac:dyDescent="0.3">
      <c r="A138" s="48" t="s">
        <v>38</v>
      </c>
      <c r="B138" s="48" t="s">
        <v>18</v>
      </c>
      <c r="C138" s="13">
        <v>2019</v>
      </c>
      <c r="D138" s="15">
        <v>205207.7</v>
      </c>
      <c r="E138" s="16">
        <v>205207.7</v>
      </c>
      <c r="F138" s="17"/>
      <c r="G138" s="17"/>
      <c r="H138" s="17"/>
    </row>
    <row r="139" spans="1:8" ht="16.5" thickBot="1" x14ac:dyDescent="0.3">
      <c r="A139" s="49"/>
      <c r="B139" s="49"/>
      <c r="C139" s="13">
        <v>2020</v>
      </c>
      <c r="D139" s="15">
        <v>123165.3</v>
      </c>
      <c r="E139" s="16">
        <v>123165.3</v>
      </c>
      <c r="F139" s="17"/>
      <c r="G139" s="17"/>
      <c r="H139" s="17"/>
    </row>
    <row r="140" spans="1:8" ht="16.5" customHeight="1" thickBot="1" x14ac:dyDescent="0.3">
      <c r="A140" s="50"/>
      <c r="B140" s="50"/>
      <c r="C140" s="13">
        <v>2021</v>
      </c>
      <c r="D140" s="15">
        <v>127307</v>
      </c>
      <c r="E140" s="16">
        <v>127307</v>
      </c>
      <c r="F140" s="17"/>
      <c r="G140" s="17"/>
      <c r="H140" s="17"/>
    </row>
    <row r="141" spans="1:8" ht="16.5" thickBot="1" x14ac:dyDescent="0.3">
      <c r="A141" s="51" t="s">
        <v>16</v>
      </c>
      <c r="B141" s="52"/>
      <c r="C141" s="13"/>
      <c r="D141" s="15">
        <f>SUM(D138:D140)</f>
        <v>455680</v>
      </c>
      <c r="E141" s="18">
        <f>SUM(E138:E140)</f>
        <v>455680</v>
      </c>
      <c r="F141" s="16"/>
      <c r="G141" s="17"/>
      <c r="H141" s="17"/>
    </row>
    <row r="142" spans="1:8" ht="16.5" thickBot="1" x14ac:dyDescent="0.3">
      <c r="A142" s="48" t="s">
        <v>39</v>
      </c>
      <c r="B142" s="48" t="s">
        <v>40</v>
      </c>
      <c r="C142" s="13">
        <v>2019</v>
      </c>
      <c r="D142" s="15">
        <f>SUM(E142:F142)</f>
        <v>69106.8</v>
      </c>
      <c r="E142" s="16">
        <v>2000</v>
      </c>
      <c r="F142" s="17">
        <v>67106.8</v>
      </c>
      <c r="G142" s="17"/>
      <c r="H142" s="17"/>
    </row>
    <row r="143" spans="1:8" ht="16.5" thickBot="1" x14ac:dyDescent="0.3">
      <c r="A143" s="49"/>
      <c r="B143" s="49"/>
      <c r="C143" s="13">
        <v>2020</v>
      </c>
      <c r="D143" s="15">
        <f>SUM(E143:H143)</f>
        <v>69610.5</v>
      </c>
      <c r="E143" s="16"/>
      <c r="F143" s="17">
        <f>SUM(F150+F157)</f>
        <v>69610.5</v>
      </c>
      <c r="G143" s="17"/>
      <c r="H143" s="17"/>
    </row>
    <row r="144" spans="1:8" ht="16.5" thickBot="1" x14ac:dyDescent="0.3">
      <c r="A144" s="49"/>
      <c r="B144" s="49"/>
      <c r="C144" s="13">
        <v>2021</v>
      </c>
      <c r="D144" s="15">
        <f t="shared" ref="D144:D147" si="36">SUM(E144:H144)</f>
        <v>72389.5</v>
      </c>
      <c r="E144" s="16"/>
      <c r="F144" s="17">
        <f>SUM(F151+F158)</f>
        <v>72389.5</v>
      </c>
      <c r="G144" s="17"/>
      <c r="H144" s="17"/>
    </row>
    <row r="145" spans="1:8" ht="16.5" thickBot="1" x14ac:dyDescent="0.3">
      <c r="A145" s="49"/>
      <c r="B145" s="49"/>
      <c r="C145" s="13">
        <v>2022</v>
      </c>
      <c r="D145" s="15">
        <f t="shared" si="36"/>
        <v>75278.5</v>
      </c>
      <c r="E145" s="16"/>
      <c r="F145" s="17">
        <f>SUM(F152+F159)</f>
        <v>75278.5</v>
      </c>
      <c r="G145" s="17"/>
      <c r="H145" s="17"/>
    </row>
    <row r="146" spans="1:8" ht="16.5" thickBot="1" x14ac:dyDescent="0.3">
      <c r="A146" s="49"/>
      <c r="B146" s="49"/>
      <c r="C146" s="13">
        <v>2023</v>
      </c>
      <c r="D146" s="15">
        <f t="shared" si="36"/>
        <v>78289.64</v>
      </c>
      <c r="E146" s="16"/>
      <c r="F146" s="17">
        <f t="shared" ref="F146:F147" si="37">SUM(F153+F160)</f>
        <v>78289.64</v>
      </c>
      <c r="G146" s="17"/>
      <c r="H146" s="17"/>
    </row>
    <row r="147" spans="1:8" ht="16.5" thickBot="1" x14ac:dyDescent="0.3">
      <c r="A147" s="50"/>
      <c r="B147" s="50"/>
      <c r="C147" s="13">
        <v>2024</v>
      </c>
      <c r="D147" s="15">
        <f t="shared" si="36"/>
        <v>81421.225600000005</v>
      </c>
      <c r="E147" s="16"/>
      <c r="F147" s="17">
        <f t="shared" si="37"/>
        <v>81421.225600000005</v>
      </c>
      <c r="G147" s="17"/>
      <c r="H147" s="17"/>
    </row>
    <row r="148" spans="1:8" ht="16.5" thickBot="1" x14ac:dyDescent="0.3">
      <c r="A148" s="51" t="s">
        <v>16</v>
      </c>
      <c r="B148" s="52"/>
      <c r="C148" s="13"/>
      <c r="D148" s="15">
        <f>SUM(D142:D147)</f>
        <v>446096.16560000001</v>
      </c>
      <c r="E148" s="18">
        <f t="shared" ref="E148:F148" si="38">SUM(E142:E147)</f>
        <v>2000</v>
      </c>
      <c r="F148" s="18">
        <f t="shared" si="38"/>
        <v>444096.16560000001</v>
      </c>
      <c r="G148" s="17"/>
      <c r="H148" s="17"/>
    </row>
    <row r="149" spans="1:8" ht="16.5" thickBot="1" x14ac:dyDescent="0.3">
      <c r="A149" s="48" t="s">
        <v>41</v>
      </c>
      <c r="B149" s="48" t="s">
        <v>40</v>
      </c>
      <c r="C149" s="13">
        <v>2019</v>
      </c>
      <c r="D149" s="15">
        <f>SUM(E149:F149)</f>
        <v>64072.800000000003</v>
      </c>
      <c r="E149" s="16">
        <v>146.69999999999999</v>
      </c>
      <c r="F149" s="17">
        <v>63926.100000000006</v>
      </c>
      <c r="G149" s="17"/>
      <c r="H149" s="17"/>
    </row>
    <row r="150" spans="1:8" ht="16.5" thickBot="1" x14ac:dyDescent="0.3">
      <c r="A150" s="49"/>
      <c r="B150" s="49"/>
      <c r="C150" s="13">
        <v>2020</v>
      </c>
      <c r="D150" s="15">
        <f t="shared" ref="D150:D154" si="39">SUM(E150:F150)</f>
        <v>62711.199999999997</v>
      </c>
      <c r="E150" s="16"/>
      <c r="F150" s="17">
        <v>62711.199999999997</v>
      </c>
      <c r="G150" s="17"/>
      <c r="H150" s="17"/>
    </row>
    <row r="151" spans="1:8" ht="16.5" thickBot="1" x14ac:dyDescent="0.3">
      <c r="A151" s="49"/>
      <c r="B151" s="49"/>
      <c r="C151" s="13">
        <v>2021</v>
      </c>
      <c r="D151" s="15">
        <f t="shared" si="39"/>
        <v>69252.3</v>
      </c>
      <c r="E151" s="16"/>
      <c r="F151" s="17">
        <v>69252.3</v>
      </c>
      <c r="G151" s="17"/>
      <c r="H151" s="17"/>
    </row>
    <row r="152" spans="1:8" ht="16.5" thickBot="1" x14ac:dyDescent="0.3">
      <c r="A152" s="49"/>
      <c r="B152" s="49"/>
      <c r="C152" s="13">
        <v>2022</v>
      </c>
      <c r="D152" s="15">
        <f t="shared" si="39"/>
        <v>71317.8</v>
      </c>
      <c r="E152" s="16"/>
      <c r="F152" s="17">
        <v>71317.8</v>
      </c>
      <c r="G152" s="17"/>
      <c r="H152" s="17"/>
    </row>
    <row r="153" spans="1:8" ht="16.5" thickBot="1" x14ac:dyDescent="0.3">
      <c r="A153" s="49"/>
      <c r="B153" s="49"/>
      <c r="C153" s="13">
        <v>2023</v>
      </c>
      <c r="D153" s="15">
        <f t="shared" si="39"/>
        <v>74170.512000000002</v>
      </c>
      <c r="E153" s="16"/>
      <c r="F153" s="17">
        <f>F152*1.04</f>
        <v>74170.512000000002</v>
      </c>
      <c r="G153" s="17"/>
      <c r="H153" s="17"/>
    </row>
    <row r="154" spans="1:8" ht="16.5" thickBot="1" x14ac:dyDescent="0.3">
      <c r="A154" s="50"/>
      <c r="B154" s="50"/>
      <c r="C154" s="13">
        <v>2024</v>
      </c>
      <c r="D154" s="15">
        <f t="shared" si="39"/>
        <v>77137.332480000012</v>
      </c>
      <c r="E154" s="16"/>
      <c r="F154" s="17">
        <f>F153*1.04</f>
        <v>77137.332480000012</v>
      </c>
      <c r="G154" s="17"/>
      <c r="H154" s="17"/>
    </row>
    <row r="155" spans="1:8" ht="16.5" thickBot="1" x14ac:dyDescent="0.3">
      <c r="A155" s="51" t="s">
        <v>16</v>
      </c>
      <c r="B155" s="52"/>
      <c r="C155" s="13"/>
      <c r="D155" s="18">
        <f>SUM(D149:D154)</f>
        <v>418661.94447999995</v>
      </c>
      <c r="E155" s="18">
        <f t="shared" ref="E155" si="40">SUM(E149:E154)</f>
        <v>146.69999999999999</v>
      </c>
      <c r="F155" s="18">
        <f>SUM(F149:F154)</f>
        <v>418515.24447999999</v>
      </c>
      <c r="G155" s="17"/>
      <c r="H155" s="17"/>
    </row>
    <row r="156" spans="1:8" ht="16.5" customHeight="1" thickBot="1" x14ac:dyDescent="0.3">
      <c r="A156" s="63" t="s">
        <v>42</v>
      </c>
      <c r="B156" s="63" t="s">
        <v>40</v>
      </c>
      <c r="C156" s="13">
        <v>2019</v>
      </c>
      <c r="D156" s="15">
        <v>5034</v>
      </c>
      <c r="E156" s="16">
        <v>1853.3</v>
      </c>
      <c r="F156" s="17">
        <v>3180.7</v>
      </c>
      <c r="G156" s="17"/>
      <c r="H156" s="17"/>
    </row>
    <row r="157" spans="1:8" ht="16.5" customHeight="1" thickBot="1" x14ac:dyDescent="0.3">
      <c r="A157" s="64"/>
      <c r="B157" s="64"/>
      <c r="C157" s="13">
        <v>2020</v>
      </c>
      <c r="D157" s="15">
        <f>SUM(E157:H157)</f>
        <v>6899.3</v>
      </c>
      <c r="E157" s="16"/>
      <c r="F157" s="17">
        <v>6899.3</v>
      </c>
      <c r="G157" s="17"/>
      <c r="H157" s="17"/>
    </row>
    <row r="158" spans="1:8" ht="16.5" customHeight="1" thickBot="1" x14ac:dyDescent="0.3">
      <c r="A158" s="64"/>
      <c r="B158" s="64"/>
      <c r="C158" s="13">
        <v>2021</v>
      </c>
      <c r="D158" s="15">
        <f>SUM(E158:H158)</f>
        <v>3137.2</v>
      </c>
      <c r="E158" s="16"/>
      <c r="F158" s="17">
        <v>3137.2</v>
      </c>
      <c r="G158" s="17"/>
      <c r="H158" s="17"/>
    </row>
    <row r="159" spans="1:8" ht="16.5" customHeight="1" thickBot="1" x14ac:dyDescent="0.3">
      <c r="A159" s="64"/>
      <c r="B159" s="64"/>
      <c r="C159" s="13">
        <v>2022</v>
      </c>
      <c r="D159" s="15">
        <f t="shared" ref="D159:D161" si="41">SUM(E159:H159)</f>
        <v>3960.7</v>
      </c>
      <c r="E159" s="16"/>
      <c r="F159" s="17">
        <v>3960.7</v>
      </c>
      <c r="G159" s="17"/>
      <c r="H159" s="17"/>
    </row>
    <row r="160" spans="1:8" ht="16.5" customHeight="1" thickBot="1" x14ac:dyDescent="0.3">
      <c r="A160" s="64"/>
      <c r="B160" s="64"/>
      <c r="C160" s="13">
        <v>2023</v>
      </c>
      <c r="D160" s="15">
        <f t="shared" si="41"/>
        <v>4119.1279999999997</v>
      </c>
      <c r="E160" s="16"/>
      <c r="F160" s="17">
        <f>F159*1.04</f>
        <v>4119.1279999999997</v>
      </c>
      <c r="G160" s="17"/>
      <c r="H160" s="17"/>
    </row>
    <row r="161" spans="1:8" ht="16.5" customHeight="1" thickBot="1" x14ac:dyDescent="0.3">
      <c r="A161" s="65"/>
      <c r="B161" s="66"/>
      <c r="C161" s="13">
        <v>2024</v>
      </c>
      <c r="D161" s="15">
        <f t="shared" si="41"/>
        <v>4283.8931199999997</v>
      </c>
      <c r="E161" s="31"/>
      <c r="F161" s="17">
        <f>F160*1.04</f>
        <v>4283.8931199999997</v>
      </c>
      <c r="G161" s="20"/>
      <c r="H161" s="17"/>
    </row>
    <row r="162" spans="1:8" ht="16.5" thickBot="1" x14ac:dyDescent="0.3">
      <c r="A162" s="51" t="s">
        <v>16</v>
      </c>
      <c r="B162" s="62"/>
      <c r="C162" s="13"/>
      <c r="D162" s="15">
        <f>SUM(D156:D161)</f>
        <v>27434.221120000002</v>
      </c>
      <c r="E162" s="18">
        <f t="shared" ref="E162:F162" si="42">SUM(E156:E161)</f>
        <v>1853.3</v>
      </c>
      <c r="F162" s="18">
        <f t="shared" si="42"/>
        <v>25580.921120000003</v>
      </c>
      <c r="G162" s="17"/>
      <c r="H162" s="17"/>
    </row>
    <row r="163" spans="1:8" ht="16.5" thickBot="1" x14ac:dyDescent="0.3">
      <c r="A163" s="48" t="s">
        <v>43</v>
      </c>
      <c r="B163" s="48" t="s">
        <v>44</v>
      </c>
      <c r="C163" s="13">
        <v>2019</v>
      </c>
      <c r="D163" s="19">
        <f>SUM(D170+D177+D184)</f>
        <v>104175.20000000001</v>
      </c>
      <c r="E163" s="18">
        <f t="shared" ref="E163:F163" si="43">SUM(E170+E177+E184)</f>
        <v>5369</v>
      </c>
      <c r="F163" s="20">
        <f t="shared" si="43"/>
        <v>98806.200000000012</v>
      </c>
      <c r="G163" s="17"/>
      <c r="H163" s="17"/>
    </row>
    <row r="164" spans="1:8" ht="16.5" thickBot="1" x14ac:dyDescent="0.3">
      <c r="A164" s="49"/>
      <c r="B164" s="49"/>
      <c r="C164" s="13">
        <v>2020</v>
      </c>
      <c r="D164" s="15">
        <f>SUM(E164:F164)</f>
        <v>100446.8</v>
      </c>
      <c r="E164" s="16">
        <v>5757.7</v>
      </c>
      <c r="F164" s="17">
        <f>SUM(F171+F178+F185)</f>
        <v>94689.1</v>
      </c>
      <c r="G164" s="17"/>
      <c r="H164" s="17"/>
    </row>
    <row r="165" spans="1:8" ht="16.5" thickBot="1" x14ac:dyDescent="0.3">
      <c r="A165" s="49"/>
      <c r="B165" s="49"/>
      <c r="C165" s="13">
        <v>2021</v>
      </c>
      <c r="D165" s="15">
        <f t="shared" ref="D165:D168" si="44">SUM(E165:F165)</f>
        <v>104579.79999999999</v>
      </c>
      <c r="E165" s="16">
        <v>6159.9</v>
      </c>
      <c r="F165" s="17">
        <f>SUM(F172+F179+F186)</f>
        <v>98419.9</v>
      </c>
      <c r="G165" s="17"/>
      <c r="H165" s="17"/>
    </row>
    <row r="166" spans="1:8" ht="16.5" thickBot="1" x14ac:dyDescent="0.3">
      <c r="A166" s="49"/>
      <c r="B166" s="49"/>
      <c r="C166" s="13">
        <v>2022</v>
      </c>
      <c r="D166" s="15">
        <f t="shared" si="44"/>
        <v>102301</v>
      </c>
      <c r="E166" s="16"/>
      <c r="F166" s="17">
        <f>SUM(F173+F180+F187)</f>
        <v>102301</v>
      </c>
      <c r="G166" s="17"/>
      <c r="H166" s="17"/>
    </row>
    <row r="167" spans="1:8" ht="16.5" thickBot="1" x14ac:dyDescent="0.3">
      <c r="A167" s="49"/>
      <c r="B167" s="49"/>
      <c r="C167" s="13">
        <v>2023</v>
      </c>
      <c r="D167" s="15">
        <f t="shared" si="44"/>
        <v>106393.04</v>
      </c>
      <c r="E167" s="16"/>
      <c r="F167" s="17">
        <f>SUM(F174+F181+F188)</f>
        <v>106393.04</v>
      </c>
      <c r="G167" s="17"/>
      <c r="H167" s="17"/>
    </row>
    <row r="168" spans="1:8" ht="16.5" thickBot="1" x14ac:dyDescent="0.3">
      <c r="A168" s="50"/>
      <c r="B168" s="50"/>
      <c r="C168" s="13">
        <v>2024</v>
      </c>
      <c r="D168" s="15">
        <f t="shared" si="44"/>
        <v>110648.76160000001</v>
      </c>
      <c r="E168" s="16"/>
      <c r="F168" s="17">
        <f>SUM(F175+F182+F189)</f>
        <v>110648.76160000001</v>
      </c>
      <c r="G168" s="17"/>
      <c r="H168" s="17"/>
    </row>
    <row r="169" spans="1:8" ht="16.5" thickBot="1" x14ac:dyDescent="0.3">
      <c r="A169" s="51" t="s">
        <v>16</v>
      </c>
      <c r="B169" s="52"/>
      <c r="C169" s="13"/>
      <c r="D169" s="18">
        <f>SUM(D163:D168)</f>
        <v>628544.60159999994</v>
      </c>
      <c r="E169" s="18">
        <f t="shared" ref="E169:F169" si="45">SUM(E163:E168)</f>
        <v>17286.599999999999</v>
      </c>
      <c r="F169" s="18">
        <f t="shared" si="45"/>
        <v>611258.00159999996</v>
      </c>
      <c r="G169" s="17"/>
      <c r="H169" s="17"/>
    </row>
    <row r="170" spans="1:8" ht="16.5" thickBot="1" x14ac:dyDescent="0.3">
      <c r="A170" s="48" t="s">
        <v>45</v>
      </c>
      <c r="B170" s="48" t="s">
        <v>44</v>
      </c>
      <c r="C170" s="13">
        <v>2019</v>
      </c>
      <c r="D170" s="15">
        <f>SUM(E170:H170)</f>
        <v>64453.2</v>
      </c>
      <c r="E170" s="16"/>
      <c r="F170" s="17">
        <f>64453.2</f>
        <v>64453.2</v>
      </c>
      <c r="G170" s="17"/>
      <c r="H170" s="17"/>
    </row>
    <row r="171" spans="1:8" ht="16.5" thickBot="1" x14ac:dyDescent="0.3">
      <c r="A171" s="49"/>
      <c r="B171" s="49"/>
      <c r="C171" s="13">
        <v>2020</v>
      </c>
      <c r="D171" s="15">
        <f>SUM(E171:H171)</f>
        <v>67770.600000000006</v>
      </c>
      <c r="E171" s="16"/>
      <c r="F171" s="17">
        <v>67770.600000000006</v>
      </c>
      <c r="G171" s="17"/>
      <c r="H171" s="17"/>
    </row>
    <row r="172" spans="1:8" ht="16.5" thickBot="1" x14ac:dyDescent="0.3">
      <c r="A172" s="49"/>
      <c r="B172" s="49"/>
      <c r="C172" s="13">
        <v>2021</v>
      </c>
      <c r="D172" s="15">
        <f t="shared" ref="D172:D175" si="46">SUM(E172:H172)</f>
        <v>68702.899999999994</v>
      </c>
      <c r="E172" s="16"/>
      <c r="F172" s="17">
        <v>68702.899999999994</v>
      </c>
      <c r="G172" s="17"/>
      <c r="H172" s="17"/>
    </row>
    <row r="173" spans="1:8" ht="16.5" thickBot="1" x14ac:dyDescent="0.3">
      <c r="A173" s="49"/>
      <c r="B173" s="49"/>
      <c r="C173" s="13">
        <v>2022</v>
      </c>
      <c r="D173" s="15">
        <f t="shared" si="46"/>
        <v>69529.2</v>
      </c>
      <c r="E173" s="16"/>
      <c r="F173" s="17">
        <v>69529.2</v>
      </c>
      <c r="G173" s="17"/>
      <c r="H173" s="17"/>
    </row>
    <row r="174" spans="1:8" ht="16.5" thickBot="1" x14ac:dyDescent="0.3">
      <c r="A174" s="49"/>
      <c r="B174" s="49"/>
      <c r="C174" s="13">
        <v>2023</v>
      </c>
      <c r="D174" s="15">
        <f t="shared" si="46"/>
        <v>72310.368000000002</v>
      </c>
      <c r="E174" s="16"/>
      <c r="F174" s="17">
        <f>F173*1.04</f>
        <v>72310.368000000002</v>
      </c>
      <c r="G174" s="17"/>
      <c r="H174" s="17"/>
    </row>
    <row r="175" spans="1:8" ht="16.5" thickBot="1" x14ac:dyDescent="0.3">
      <c r="A175" s="50"/>
      <c r="B175" s="50"/>
      <c r="C175" s="13">
        <v>2024</v>
      </c>
      <c r="D175" s="15">
        <f t="shared" si="46"/>
        <v>75202.782720000003</v>
      </c>
      <c r="E175" s="16"/>
      <c r="F175" s="17">
        <f>F174*1.04</f>
        <v>75202.782720000003</v>
      </c>
      <c r="G175" s="17"/>
      <c r="H175" s="17"/>
    </row>
    <row r="176" spans="1:8" ht="16.5" thickBot="1" x14ac:dyDescent="0.3">
      <c r="A176" s="51" t="s">
        <v>16</v>
      </c>
      <c r="B176" s="52"/>
      <c r="C176" s="13"/>
      <c r="D176" s="15">
        <f>SUM(D170:D175)</f>
        <v>417969.05072</v>
      </c>
      <c r="E176" s="18"/>
      <c r="F176" s="18">
        <f>SUM(F170:F175)</f>
        <v>417969.05072</v>
      </c>
      <c r="G176" s="17"/>
      <c r="H176" s="17"/>
    </row>
    <row r="177" spans="1:8" ht="16.5" thickBot="1" x14ac:dyDescent="0.3">
      <c r="A177" s="48" t="s">
        <v>46</v>
      </c>
      <c r="B177" s="48" t="s">
        <v>44</v>
      </c>
      <c r="C177" s="13">
        <v>2019</v>
      </c>
      <c r="D177" s="15">
        <f>SUM(E177:F177)</f>
        <v>3311.1</v>
      </c>
      <c r="E177" s="16">
        <v>1702</v>
      </c>
      <c r="F177" s="17">
        <f>1747.1-138</f>
        <v>1609.1</v>
      </c>
      <c r="G177" s="17"/>
      <c r="H177" s="17"/>
    </row>
    <row r="178" spans="1:8" ht="16.5" thickBot="1" x14ac:dyDescent="0.3">
      <c r="A178" s="49"/>
      <c r="B178" s="49"/>
      <c r="C178" s="13">
        <v>2020</v>
      </c>
      <c r="D178" s="15">
        <f t="shared" ref="D178:D182" si="47">SUM(E178:F178)</f>
        <v>4049.1000000000004</v>
      </c>
      <c r="E178" s="16">
        <v>821.2</v>
      </c>
      <c r="F178" s="17">
        <v>3227.9</v>
      </c>
      <c r="G178" s="17"/>
      <c r="H178" s="17"/>
    </row>
    <row r="179" spans="1:8" ht="16.5" thickBot="1" x14ac:dyDescent="0.3">
      <c r="A179" s="49"/>
      <c r="B179" s="49"/>
      <c r="C179" s="13">
        <v>2021</v>
      </c>
      <c r="D179" s="15">
        <f t="shared" si="47"/>
        <v>3782.2</v>
      </c>
      <c r="E179" s="16">
        <v>621.20000000000005</v>
      </c>
      <c r="F179" s="17">
        <v>3161</v>
      </c>
      <c r="G179" s="17"/>
      <c r="H179" s="17"/>
    </row>
    <row r="180" spans="1:8" ht="16.5" thickBot="1" x14ac:dyDescent="0.3">
      <c r="A180" s="49"/>
      <c r="B180" s="49"/>
      <c r="C180" s="13">
        <v>2022</v>
      </c>
      <c r="D180" s="15">
        <f t="shared" si="47"/>
        <v>3701</v>
      </c>
      <c r="E180" s="16"/>
      <c r="F180" s="17">
        <v>3701</v>
      </c>
      <c r="G180" s="17"/>
      <c r="H180" s="17"/>
    </row>
    <row r="181" spans="1:8" ht="16.5" thickBot="1" x14ac:dyDescent="0.3">
      <c r="A181" s="49"/>
      <c r="B181" s="49"/>
      <c r="C181" s="13">
        <v>2023</v>
      </c>
      <c r="D181" s="15">
        <f t="shared" si="47"/>
        <v>3849.04</v>
      </c>
      <c r="E181" s="16"/>
      <c r="F181" s="17">
        <f>F180*1.04</f>
        <v>3849.04</v>
      </c>
      <c r="G181" s="17"/>
      <c r="H181" s="17"/>
    </row>
    <row r="182" spans="1:8" ht="16.5" thickBot="1" x14ac:dyDescent="0.3">
      <c r="A182" s="50"/>
      <c r="B182" s="50"/>
      <c r="C182" s="13">
        <v>2024</v>
      </c>
      <c r="D182" s="15">
        <f t="shared" si="47"/>
        <v>4003.0016000000001</v>
      </c>
      <c r="E182" s="16"/>
      <c r="F182" s="17">
        <f>F181*1.04</f>
        <v>4003.0016000000001</v>
      </c>
      <c r="G182" s="17"/>
      <c r="H182" s="17"/>
    </row>
    <row r="183" spans="1:8" ht="16.5" thickBot="1" x14ac:dyDescent="0.3">
      <c r="A183" s="51" t="s">
        <v>16</v>
      </c>
      <c r="B183" s="52"/>
      <c r="C183" s="13"/>
      <c r="D183" s="18">
        <f>SUM(D177:D182)</f>
        <v>22695.441600000002</v>
      </c>
      <c r="E183" s="18">
        <f t="shared" ref="E183:F183" si="48">SUM(E177:E182)</f>
        <v>3144.3999999999996</v>
      </c>
      <c r="F183" s="18">
        <f t="shared" si="48"/>
        <v>19551.0416</v>
      </c>
      <c r="G183" s="17"/>
      <c r="H183" s="17"/>
    </row>
    <row r="184" spans="1:8" ht="16.5" thickBot="1" x14ac:dyDescent="0.3">
      <c r="A184" s="48" t="s">
        <v>47</v>
      </c>
      <c r="B184" s="48" t="s">
        <v>44</v>
      </c>
      <c r="C184" s="13">
        <v>2019</v>
      </c>
      <c r="D184" s="15">
        <f>SUM(E184:F184)</f>
        <v>36410.9</v>
      </c>
      <c r="E184" s="16">
        <v>3667</v>
      </c>
      <c r="F184" s="17">
        <f>32605.9+138</f>
        <v>32743.9</v>
      </c>
      <c r="G184" s="17"/>
      <c r="H184" s="17"/>
    </row>
    <row r="185" spans="1:8" ht="16.5" thickBot="1" x14ac:dyDescent="0.3">
      <c r="A185" s="49"/>
      <c r="B185" s="49"/>
      <c r="C185" s="13">
        <v>2020</v>
      </c>
      <c r="D185" s="15">
        <f t="shared" ref="D185:D189" si="49">SUM(E185:F185)</f>
        <v>28627.1</v>
      </c>
      <c r="E185" s="16">
        <v>4936.5</v>
      </c>
      <c r="F185" s="17">
        <v>23690.6</v>
      </c>
      <c r="G185" s="17"/>
      <c r="H185" s="17"/>
    </row>
    <row r="186" spans="1:8" ht="16.5" thickBot="1" x14ac:dyDescent="0.3">
      <c r="A186" s="49"/>
      <c r="B186" s="49"/>
      <c r="C186" s="13">
        <v>2021</v>
      </c>
      <c r="D186" s="15">
        <f t="shared" si="49"/>
        <v>32094.7</v>
      </c>
      <c r="E186" s="16">
        <v>5538.7</v>
      </c>
      <c r="F186" s="17">
        <v>26556</v>
      </c>
      <c r="G186" s="17"/>
      <c r="H186" s="17"/>
    </row>
    <row r="187" spans="1:8" ht="16.5" thickBot="1" x14ac:dyDescent="0.3">
      <c r="A187" s="49"/>
      <c r="B187" s="49"/>
      <c r="C187" s="13">
        <v>2022</v>
      </c>
      <c r="D187" s="15">
        <f t="shared" si="49"/>
        <v>29070.799999999999</v>
      </c>
      <c r="E187" s="16"/>
      <c r="F187" s="17">
        <v>29070.799999999999</v>
      </c>
      <c r="G187" s="17"/>
      <c r="H187" s="17"/>
    </row>
    <row r="188" spans="1:8" ht="16.5" thickBot="1" x14ac:dyDescent="0.3">
      <c r="A188" s="49"/>
      <c r="B188" s="49"/>
      <c r="C188" s="13">
        <v>2023</v>
      </c>
      <c r="D188" s="15">
        <f t="shared" si="49"/>
        <v>30233.632000000001</v>
      </c>
      <c r="E188" s="16"/>
      <c r="F188" s="17">
        <f>F187*1.04</f>
        <v>30233.632000000001</v>
      </c>
      <c r="G188" s="17"/>
      <c r="H188" s="17"/>
    </row>
    <row r="189" spans="1:8" ht="16.5" thickBot="1" x14ac:dyDescent="0.3">
      <c r="A189" s="50"/>
      <c r="B189" s="50"/>
      <c r="C189" s="13">
        <v>2024</v>
      </c>
      <c r="D189" s="15">
        <f t="shared" si="49"/>
        <v>31442.977280000003</v>
      </c>
      <c r="E189" s="16"/>
      <c r="F189" s="17">
        <f>F188*1.04</f>
        <v>31442.977280000003</v>
      </c>
      <c r="G189" s="17"/>
      <c r="H189" s="17"/>
    </row>
    <row r="190" spans="1:8" ht="16.5" thickBot="1" x14ac:dyDescent="0.3">
      <c r="A190" s="51" t="s">
        <v>16</v>
      </c>
      <c r="B190" s="52"/>
      <c r="C190" s="13"/>
      <c r="D190" s="15">
        <f>SUM(D184:D189)</f>
        <v>187880.10928</v>
      </c>
      <c r="E190" s="18">
        <f t="shared" ref="E190:F190" si="50">SUM(E184:E189)</f>
        <v>14142.2</v>
      </c>
      <c r="F190" s="18">
        <f t="shared" si="50"/>
        <v>173737.90927999999</v>
      </c>
      <c r="G190" s="17"/>
      <c r="H190" s="17"/>
    </row>
    <row r="191" spans="1:8" ht="16.5" customHeight="1" thickBot="1" x14ac:dyDescent="0.3">
      <c r="A191" s="48" t="s">
        <v>48</v>
      </c>
      <c r="B191" s="48" t="s">
        <v>49</v>
      </c>
      <c r="C191" s="13">
        <v>2019</v>
      </c>
      <c r="D191" s="15">
        <f>D198+D205+D212+D216+D220</f>
        <v>368858.19999999995</v>
      </c>
      <c r="E191" s="16">
        <f>E212+E216</f>
        <v>0</v>
      </c>
      <c r="F191" s="17">
        <f>F198+F205</f>
        <v>200142</v>
      </c>
      <c r="G191" s="17">
        <f t="shared" ref="G191:G196" si="51">G205</f>
        <v>8722.4</v>
      </c>
      <c r="H191" s="17">
        <f>H198+H205+H220</f>
        <v>159993.79999999999</v>
      </c>
    </row>
    <row r="192" spans="1:8" ht="16.5" thickBot="1" x14ac:dyDescent="0.3">
      <c r="A192" s="49"/>
      <c r="B192" s="49"/>
      <c r="C192" s="13">
        <v>2020</v>
      </c>
      <c r="D192" s="15">
        <f>D199+D206+D213+D217+D221</f>
        <v>483366.30000000005</v>
      </c>
      <c r="E192" s="16">
        <f>E213+E217</f>
        <v>23338.9</v>
      </c>
      <c r="F192" s="17">
        <f>F199+F206+F213+F217</f>
        <v>325401</v>
      </c>
      <c r="G192" s="17">
        <f t="shared" si="51"/>
        <v>8726.4</v>
      </c>
      <c r="H192" s="17">
        <f>H199+H206+H221</f>
        <v>125900</v>
      </c>
    </row>
    <row r="193" spans="1:8" ht="16.5" thickBot="1" x14ac:dyDescent="0.3">
      <c r="A193" s="49"/>
      <c r="B193" s="49"/>
      <c r="C193" s="13">
        <v>2021</v>
      </c>
      <c r="D193" s="15">
        <f>D200+D207+D214+D218+D222</f>
        <v>1933708.3</v>
      </c>
      <c r="E193" s="16">
        <f>E214+E218</f>
        <v>82370.899999999994</v>
      </c>
      <c r="F193" s="17">
        <f>F200+F207+F214+F218</f>
        <v>332611</v>
      </c>
      <c r="G193" s="17">
        <f t="shared" si="51"/>
        <v>8726.4</v>
      </c>
      <c r="H193" s="17">
        <f>H200+H207+H222</f>
        <v>1510000</v>
      </c>
    </row>
    <row r="194" spans="1:8" ht="16.5" thickBot="1" x14ac:dyDescent="0.3">
      <c r="A194" s="49"/>
      <c r="B194" s="49"/>
      <c r="C194" s="13">
        <v>2022</v>
      </c>
      <c r="D194" s="15">
        <f>D201+D208</f>
        <v>1101715.3999999999</v>
      </c>
      <c r="E194" s="16"/>
      <c r="F194" s="17">
        <f>F201+F208</f>
        <v>202989</v>
      </c>
      <c r="G194" s="17">
        <f t="shared" si="51"/>
        <v>8726.4</v>
      </c>
      <c r="H194" s="17">
        <f>H201+H208</f>
        <v>890000</v>
      </c>
    </row>
    <row r="195" spans="1:8" ht="16.5" thickBot="1" x14ac:dyDescent="0.3">
      <c r="A195" s="49"/>
      <c r="B195" s="49"/>
      <c r="C195" s="13">
        <v>2023</v>
      </c>
      <c r="D195" s="15">
        <f>D202+D209</f>
        <v>2770184.0160000003</v>
      </c>
      <c r="E195" s="16"/>
      <c r="F195" s="17">
        <f>F202+F209</f>
        <v>211108.56</v>
      </c>
      <c r="G195" s="17">
        <f t="shared" si="51"/>
        <v>9075.4560000000001</v>
      </c>
      <c r="H195" s="17">
        <f>H202+H209</f>
        <v>2550000</v>
      </c>
    </row>
    <row r="196" spans="1:8" ht="16.5" thickBot="1" x14ac:dyDescent="0.3">
      <c r="A196" s="50"/>
      <c r="B196" s="50"/>
      <c r="C196" s="13">
        <v>2024</v>
      </c>
      <c r="D196" s="15">
        <f>D203+D210</f>
        <v>1458991.3766399999</v>
      </c>
      <c r="E196" s="16"/>
      <c r="F196" s="17">
        <f>F203+F210</f>
        <v>219552.90240000002</v>
      </c>
      <c r="G196" s="17">
        <f t="shared" si="51"/>
        <v>9438.4742399999996</v>
      </c>
      <c r="H196" s="17">
        <f>H210</f>
        <v>1230000</v>
      </c>
    </row>
    <row r="197" spans="1:8" ht="16.5" thickBot="1" x14ac:dyDescent="0.3">
      <c r="A197" s="51" t="s">
        <v>16</v>
      </c>
      <c r="B197" s="52"/>
      <c r="C197" s="13"/>
      <c r="D197" s="15">
        <f>SUM(D191:D196)</f>
        <v>8116823.5926399995</v>
      </c>
      <c r="E197" s="23">
        <f t="shared" ref="E197:H197" si="52">SUM(E191:E196)</f>
        <v>105709.79999999999</v>
      </c>
      <c r="F197" s="23">
        <f t="shared" si="52"/>
        <v>1491804.4624000001</v>
      </c>
      <c r="G197" s="23">
        <f t="shared" si="52"/>
        <v>53415.530239999993</v>
      </c>
      <c r="H197" s="16">
        <f t="shared" si="52"/>
        <v>6465893.7999999998</v>
      </c>
    </row>
    <row r="198" spans="1:8" ht="16.5" customHeight="1" thickBot="1" x14ac:dyDescent="0.3">
      <c r="A198" s="48" t="s">
        <v>50</v>
      </c>
      <c r="B198" s="48" t="s">
        <v>49</v>
      </c>
      <c r="C198" s="13">
        <v>2019</v>
      </c>
      <c r="D198" s="15">
        <f>E198+F198+G198+H198</f>
        <v>25623</v>
      </c>
      <c r="E198" s="16"/>
      <c r="F198" s="17">
        <v>25623</v>
      </c>
      <c r="G198" s="17"/>
      <c r="H198" s="17"/>
    </row>
    <row r="199" spans="1:8" ht="16.5" thickBot="1" x14ac:dyDescent="0.3">
      <c r="A199" s="49"/>
      <c r="B199" s="49"/>
      <c r="C199" s="13">
        <v>2020</v>
      </c>
      <c r="D199" s="15">
        <f t="shared" ref="D199:D203" si="53">E199+F199+G199+H199</f>
        <v>126509.5</v>
      </c>
      <c r="E199" s="16"/>
      <c r="F199" s="17">
        <v>126509.5</v>
      </c>
      <c r="G199" s="17"/>
      <c r="H199" s="17"/>
    </row>
    <row r="200" spans="1:8" ht="16.5" thickBot="1" x14ac:dyDescent="0.3">
      <c r="A200" s="49"/>
      <c r="B200" s="49"/>
      <c r="C200" s="13">
        <v>2021</v>
      </c>
      <c r="D200" s="15">
        <f t="shared" si="53"/>
        <v>72278</v>
      </c>
      <c r="E200" s="16"/>
      <c r="F200" s="17">
        <v>72278</v>
      </c>
      <c r="G200" s="17"/>
      <c r="H200" s="17"/>
    </row>
    <row r="201" spans="1:8" ht="16.5" thickBot="1" x14ac:dyDescent="0.3">
      <c r="A201" s="49"/>
      <c r="B201" s="49"/>
      <c r="C201" s="13">
        <v>2022</v>
      </c>
      <c r="D201" s="15">
        <f t="shared" si="53"/>
        <v>28389</v>
      </c>
      <c r="E201" s="16"/>
      <c r="F201" s="17">
        <v>28389</v>
      </c>
      <c r="G201" s="17"/>
      <c r="H201" s="17"/>
    </row>
    <row r="202" spans="1:8" ht="16.5" thickBot="1" x14ac:dyDescent="0.3">
      <c r="A202" s="49"/>
      <c r="B202" s="49"/>
      <c r="C202" s="13">
        <v>2023</v>
      </c>
      <c r="D202" s="15">
        <f t="shared" si="53"/>
        <v>29524.560000000001</v>
      </c>
      <c r="E202" s="16"/>
      <c r="F202" s="17">
        <f>F201*1.04</f>
        <v>29524.560000000001</v>
      </c>
      <c r="G202" s="17"/>
      <c r="H202" s="17"/>
    </row>
    <row r="203" spans="1:8" ht="16.5" thickBot="1" x14ac:dyDescent="0.3">
      <c r="A203" s="50"/>
      <c r="B203" s="50"/>
      <c r="C203" s="13">
        <v>2024</v>
      </c>
      <c r="D203" s="15">
        <f t="shared" si="53"/>
        <v>30705.542400000002</v>
      </c>
      <c r="E203" s="16"/>
      <c r="F203" s="17">
        <f>F202*1.04</f>
        <v>30705.542400000002</v>
      </c>
      <c r="G203" s="17"/>
      <c r="H203" s="17"/>
    </row>
    <row r="204" spans="1:8" ht="16.5" thickBot="1" x14ac:dyDescent="0.3">
      <c r="A204" s="67" t="s">
        <v>16</v>
      </c>
      <c r="B204" s="68"/>
      <c r="C204" s="32"/>
      <c r="D204" s="29">
        <f>SUM(D198:D203)</f>
        <v>313029.60239999997</v>
      </c>
      <c r="E204" s="33"/>
      <c r="F204" s="33">
        <f t="shared" ref="F204" si="54">SUM(F198:F203)</f>
        <v>313029.60239999997</v>
      </c>
      <c r="G204" s="33"/>
      <c r="H204" s="37"/>
    </row>
    <row r="205" spans="1:8" ht="16.5" customHeight="1" thickBot="1" x14ac:dyDescent="0.3">
      <c r="A205" s="71" t="s">
        <v>51</v>
      </c>
      <c r="B205" s="74" t="s">
        <v>49</v>
      </c>
      <c r="C205" s="34">
        <v>2019</v>
      </c>
      <c r="D205" s="18">
        <f>E205+F205+G205+H205</f>
        <v>336635.19999999995</v>
      </c>
      <c r="E205" s="18"/>
      <c r="F205" s="18">
        <v>174519</v>
      </c>
      <c r="G205" s="18">
        <v>8722.4</v>
      </c>
      <c r="H205" s="18">
        <f>80801.8+72592</f>
        <v>153393.79999999999</v>
      </c>
    </row>
    <row r="206" spans="1:8" ht="16.5" customHeight="1" thickBot="1" x14ac:dyDescent="0.3">
      <c r="A206" s="72"/>
      <c r="B206" s="75"/>
      <c r="C206" s="34">
        <v>2020</v>
      </c>
      <c r="D206" s="18">
        <f t="shared" ref="D206:D210" si="55">E206+F206+G206+H206</f>
        <v>301326.40000000002</v>
      </c>
      <c r="E206" s="18"/>
      <c r="F206" s="18">
        <v>174600</v>
      </c>
      <c r="G206" s="18">
        <v>8726.4</v>
      </c>
      <c r="H206" s="27">
        <f>10000+108000</f>
        <v>118000</v>
      </c>
    </row>
    <row r="207" spans="1:8" ht="16.5" customHeight="1" thickBot="1" x14ac:dyDescent="0.3">
      <c r="A207" s="72"/>
      <c r="B207" s="75"/>
      <c r="C207" s="34">
        <v>2021</v>
      </c>
      <c r="D207" s="18">
        <f t="shared" si="55"/>
        <v>313326.40000000002</v>
      </c>
      <c r="E207" s="18"/>
      <c r="F207" s="18">
        <v>174600</v>
      </c>
      <c r="G207" s="18">
        <f>G206</f>
        <v>8726.4</v>
      </c>
      <c r="H207" s="18">
        <f>20000+110000</f>
        <v>130000</v>
      </c>
    </row>
    <row r="208" spans="1:8" ht="16.5" customHeight="1" thickBot="1" x14ac:dyDescent="0.3">
      <c r="A208" s="72"/>
      <c r="B208" s="75"/>
      <c r="C208" s="34">
        <v>2022</v>
      </c>
      <c r="D208" s="18">
        <f t="shared" si="55"/>
        <v>1073326.3999999999</v>
      </c>
      <c r="E208" s="18"/>
      <c r="F208" s="18">
        <v>174600</v>
      </c>
      <c r="G208" s="18">
        <v>8726.4</v>
      </c>
      <c r="H208" s="27">
        <f>650000+240000</f>
        <v>890000</v>
      </c>
    </row>
    <row r="209" spans="1:8" ht="16.5" customHeight="1" thickBot="1" x14ac:dyDescent="0.3">
      <c r="A209" s="72"/>
      <c r="B209" s="75"/>
      <c r="C209" s="34">
        <v>2023</v>
      </c>
      <c r="D209" s="18">
        <f t="shared" si="55"/>
        <v>2740659.4560000002</v>
      </c>
      <c r="E209" s="18"/>
      <c r="F209" s="18">
        <f>F208*1.04</f>
        <v>181584</v>
      </c>
      <c r="G209" s="18">
        <f>G208*1.04</f>
        <v>9075.4560000000001</v>
      </c>
      <c r="H209" s="18">
        <v>2550000</v>
      </c>
    </row>
    <row r="210" spans="1:8" ht="16.5" customHeight="1" thickBot="1" x14ac:dyDescent="0.3">
      <c r="A210" s="73"/>
      <c r="B210" s="76"/>
      <c r="C210" s="34">
        <v>2024</v>
      </c>
      <c r="D210" s="18">
        <f t="shared" si="55"/>
        <v>1428285.83424</v>
      </c>
      <c r="E210" s="18"/>
      <c r="F210" s="18">
        <f>F209*1.04</f>
        <v>188847.36000000002</v>
      </c>
      <c r="G210" s="18">
        <f>G209*1.04</f>
        <v>9438.4742399999996</v>
      </c>
      <c r="H210" s="16">
        <v>1230000</v>
      </c>
    </row>
    <row r="211" spans="1:8" ht="16.5" thickBot="1" x14ac:dyDescent="0.3">
      <c r="A211" s="77" t="s">
        <v>16</v>
      </c>
      <c r="B211" s="78"/>
      <c r="C211" s="35"/>
      <c r="D211" s="18">
        <f>SUM(D205:D210)</f>
        <v>6193559.6902400004</v>
      </c>
      <c r="E211" s="18"/>
      <c r="F211" s="18">
        <f t="shared" ref="F211:H211" si="56">SUM(F205:F210)</f>
        <v>1068750.3600000001</v>
      </c>
      <c r="G211" s="18">
        <f t="shared" si="56"/>
        <v>53415.530239999993</v>
      </c>
      <c r="H211" s="18">
        <f t="shared" si="56"/>
        <v>5071393.8</v>
      </c>
    </row>
    <row r="212" spans="1:8" ht="21.95" customHeight="1" thickBot="1" x14ac:dyDescent="0.3">
      <c r="A212" s="74" t="s">
        <v>52</v>
      </c>
      <c r="B212" s="74" t="s">
        <v>49</v>
      </c>
      <c r="C212" s="34">
        <v>2019</v>
      </c>
      <c r="D212" s="18"/>
      <c r="E212" s="18"/>
      <c r="F212" s="18"/>
      <c r="G212" s="18"/>
      <c r="H212" s="18"/>
    </row>
    <row r="213" spans="1:8" ht="21.95" customHeight="1" thickBot="1" x14ac:dyDescent="0.3">
      <c r="A213" s="75"/>
      <c r="B213" s="75"/>
      <c r="C213" s="34">
        <v>2020</v>
      </c>
      <c r="D213" s="18"/>
      <c r="E213" s="18"/>
      <c r="F213" s="18"/>
      <c r="G213" s="18"/>
      <c r="H213" s="18"/>
    </row>
    <row r="214" spans="1:8" ht="21.95" customHeight="1" thickBot="1" x14ac:dyDescent="0.3">
      <c r="A214" s="76"/>
      <c r="B214" s="76"/>
      <c r="C214" s="36">
        <v>2021</v>
      </c>
      <c r="D214" s="37">
        <f t="shared" ref="D214" si="57">E214+F214+G214+H214</f>
        <v>108140.4</v>
      </c>
      <c r="E214" s="37">
        <v>52988.800000000003</v>
      </c>
      <c r="F214" s="37">
        <v>55151.6</v>
      </c>
      <c r="G214" s="37"/>
      <c r="H214" s="37"/>
    </row>
    <row r="215" spans="1:8" ht="16.5" thickBot="1" x14ac:dyDescent="0.3">
      <c r="A215" s="77" t="s">
        <v>16</v>
      </c>
      <c r="B215" s="78"/>
      <c r="C215" s="38"/>
      <c r="D215" s="18">
        <f>SUM(D212:D214)</f>
        <v>108140.4</v>
      </c>
      <c r="E215" s="18">
        <f t="shared" ref="E215:F215" si="58">SUM(E212:E214)</f>
        <v>52988.800000000003</v>
      </c>
      <c r="F215" s="18">
        <f t="shared" si="58"/>
        <v>55151.6</v>
      </c>
      <c r="G215" s="18"/>
      <c r="H215" s="18"/>
    </row>
    <row r="216" spans="1:8" ht="27.95" customHeight="1" thickBot="1" x14ac:dyDescent="0.3">
      <c r="A216" s="74" t="s">
        <v>53</v>
      </c>
      <c r="B216" s="74" t="s">
        <v>49</v>
      </c>
      <c r="C216" s="39">
        <v>2019</v>
      </c>
      <c r="D216" s="18"/>
      <c r="E216" s="18"/>
      <c r="F216" s="18"/>
      <c r="G216" s="18"/>
      <c r="H216" s="18"/>
    </row>
    <row r="217" spans="1:8" ht="27.95" customHeight="1" thickBot="1" x14ac:dyDescent="0.3">
      <c r="A217" s="75"/>
      <c r="B217" s="75"/>
      <c r="C217" s="39">
        <v>2020</v>
      </c>
      <c r="D217" s="18">
        <f t="shared" ref="D217:D218" si="59">E217+F217+G217+H217</f>
        <v>47630.400000000001</v>
      </c>
      <c r="E217" s="18">
        <v>23338.9</v>
      </c>
      <c r="F217" s="18">
        <v>24291.5</v>
      </c>
      <c r="G217" s="18"/>
      <c r="H217" s="18"/>
    </row>
    <row r="218" spans="1:8" ht="27.95" customHeight="1" thickBot="1" x14ac:dyDescent="0.3">
      <c r="A218" s="76"/>
      <c r="B218" s="76"/>
      <c r="C218" s="39">
        <v>2021</v>
      </c>
      <c r="D218" s="18">
        <f t="shared" si="59"/>
        <v>59963.5</v>
      </c>
      <c r="E218" s="18">
        <v>29382.1</v>
      </c>
      <c r="F218" s="18">
        <v>30581.4</v>
      </c>
      <c r="G218" s="18"/>
      <c r="H218" s="18"/>
    </row>
    <row r="219" spans="1:8" ht="16.5" customHeight="1" thickBot="1" x14ac:dyDescent="0.3">
      <c r="A219" s="77" t="s">
        <v>16</v>
      </c>
      <c r="B219" s="78"/>
      <c r="C219" s="38"/>
      <c r="D219" s="18">
        <f>SUM(D216:D218)</f>
        <v>107593.9</v>
      </c>
      <c r="E219" s="18">
        <f t="shared" ref="E219:F219" si="60">SUM(E216:E218)</f>
        <v>52721</v>
      </c>
      <c r="F219" s="18">
        <f t="shared" si="60"/>
        <v>54872.9</v>
      </c>
      <c r="G219" s="18"/>
      <c r="H219" s="18"/>
    </row>
    <row r="220" spans="1:8" ht="42" customHeight="1" thickBot="1" x14ac:dyDescent="0.3">
      <c r="A220" s="74" t="s">
        <v>54</v>
      </c>
      <c r="B220" s="74" t="s">
        <v>49</v>
      </c>
      <c r="C220" s="39">
        <v>2019</v>
      </c>
      <c r="D220" s="18">
        <f t="shared" ref="D220:D221" si="61">E220+F220+G220+H220</f>
        <v>6600</v>
      </c>
      <c r="E220" s="18"/>
      <c r="F220" s="18"/>
      <c r="G220" s="18"/>
      <c r="H220" s="18">
        <v>6600</v>
      </c>
    </row>
    <row r="221" spans="1:8" ht="42" customHeight="1" thickBot="1" x14ac:dyDescent="0.3">
      <c r="A221" s="75"/>
      <c r="B221" s="75"/>
      <c r="C221" s="39">
        <v>2020</v>
      </c>
      <c r="D221" s="18">
        <f t="shared" si="61"/>
        <v>7900</v>
      </c>
      <c r="E221" s="18"/>
      <c r="F221" s="18"/>
      <c r="G221" s="18"/>
      <c r="H221" s="18">
        <v>7900</v>
      </c>
    </row>
    <row r="222" spans="1:8" ht="42" customHeight="1" thickBot="1" x14ac:dyDescent="0.3">
      <c r="A222" s="76"/>
      <c r="B222" s="76"/>
      <c r="C222" s="40">
        <v>2021</v>
      </c>
      <c r="D222" s="16">
        <f>H222</f>
        <v>1380000</v>
      </c>
      <c r="E222" s="16"/>
      <c r="F222" s="16"/>
      <c r="G222" s="16"/>
      <c r="H222" s="16">
        <v>1380000</v>
      </c>
    </row>
    <row r="223" spans="1:8" ht="16.5" thickBot="1" x14ac:dyDescent="0.3">
      <c r="A223" s="69" t="s">
        <v>16</v>
      </c>
      <c r="B223" s="70"/>
      <c r="C223" s="41"/>
      <c r="D223" s="16">
        <f>SUM(D220:D222)</f>
        <v>1394500</v>
      </c>
      <c r="E223" s="42"/>
      <c r="F223" s="43"/>
      <c r="G223" s="43"/>
      <c r="H223" s="44">
        <f>SUM(H220:H222)</f>
        <v>1394500</v>
      </c>
    </row>
    <row r="226" spans="4:4" x14ac:dyDescent="0.25">
      <c r="D226" s="46"/>
    </row>
    <row r="227" spans="4:4" x14ac:dyDescent="0.25">
      <c r="D227" s="46"/>
    </row>
    <row r="228" spans="4:4" x14ac:dyDescent="0.25">
      <c r="D228" s="46"/>
    </row>
    <row r="229" spans="4:4" x14ac:dyDescent="0.25">
      <c r="D229" s="46"/>
    </row>
  </sheetData>
  <mergeCells count="108">
    <mergeCell ref="A223:B223"/>
    <mergeCell ref="A205:A210"/>
    <mergeCell ref="B205:B210"/>
    <mergeCell ref="A211:B211"/>
    <mergeCell ref="A212:A214"/>
    <mergeCell ref="B212:B214"/>
    <mergeCell ref="A215:B215"/>
    <mergeCell ref="A216:A218"/>
    <mergeCell ref="B216:B218"/>
    <mergeCell ref="A219:B219"/>
    <mergeCell ref="A220:A222"/>
    <mergeCell ref="B220:B222"/>
    <mergeCell ref="A197:B197"/>
    <mergeCell ref="A198:A203"/>
    <mergeCell ref="B198:B203"/>
    <mergeCell ref="A204:B204"/>
    <mergeCell ref="A183:B183"/>
    <mergeCell ref="A184:A189"/>
    <mergeCell ref="B184:B189"/>
    <mergeCell ref="A190:B190"/>
    <mergeCell ref="A191:A196"/>
    <mergeCell ref="B191:B196"/>
    <mergeCell ref="A169:B169"/>
    <mergeCell ref="A170:A175"/>
    <mergeCell ref="B170:B175"/>
    <mergeCell ref="A176:B176"/>
    <mergeCell ref="A177:A182"/>
    <mergeCell ref="B177:B182"/>
    <mergeCell ref="A155:B155"/>
    <mergeCell ref="A162:B162"/>
    <mergeCell ref="A163:A168"/>
    <mergeCell ref="B163:B168"/>
    <mergeCell ref="A156:A161"/>
    <mergeCell ref="B156:B161"/>
    <mergeCell ref="A141:B141"/>
    <mergeCell ref="A142:A147"/>
    <mergeCell ref="B142:B147"/>
    <mergeCell ref="A148:B148"/>
    <mergeCell ref="A149:A154"/>
    <mergeCell ref="B149:B154"/>
    <mergeCell ref="A133:B133"/>
    <mergeCell ref="A134:A136"/>
    <mergeCell ref="B134:B136"/>
    <mergeCell ref="A137:B137"/>
    <mergeCell ref="A138:A140"/>
    <mergeCell ref="B138:B140"/>
    <mergeCell ref="A119:B119"/>
    <mergeCell ref="A120:A125"/>
    <mergeCell ref="B120:B125"/>
    <mergeCell ref="A126:B126"/>
    <mergeCell ref="A127:A132"/>
    <mergeCell ref="B127:B132"/>
    <mergeCell ref="A99:A104"/>
    <mergeCell ref="B99:B104"/>
    <mergeCell ref="A105:B105"/>
    <mergeCell ref="A106:A111"/>
    <mergeCell ref="B106:B111"/>
    <mergeCell ref="A113:A118"/>
    <mergeCell ref="B113:B118"/>
    <mergeCell ref="A85:A90"/>
    <mergeCell ref="B85:B90"/>
    <mergeCell ref="A91:B91"/>
    <mergeCell ref="A92:A97"/>
    <mergeCell ref="B92:B97"/>
    <mergeCell ref="A98:B98"/>
    <mergeCell ref="A71:A76"/>
    <mergeCell ref="B71:B76"/>
    <mergeCell ref="A77:B77"/>
    <mergeCell ref="A78:A83"/>
    <mergeCell ref="B78:B83"/>
    <mergeCell ref="A84:B84"/>
    <mergeCell ref="A60:A62"/>
    <mergeCell ref="B60:B62"/>
    <mergeCell ref="A63:B63"/>
    <mergeCell ref="A64:A69"/>
    <mergeCell ref="B64:B69"/>
    <mergeCell ref="A70:B70"/>
    <mergeCell ref="A49:A54"/>
    <mergeCell ref="B49:B54"/>
    <mergeCell ref="A55:B55"/>
    <mergeCell ref="A56:A58"/>
    <mergeCell ref="B56:B58"/>
    <mergeCell ref="A59:B59"/>
    <mergeCell ref="A38:A43"/>
    <mergeCell ref="B38:B43"/>
    <mergeCell ref="A44:B44"/>
    <mergeCell ref="A45:A47"/>
    <mergeCell ref="B45:B47"/>
    <mergeCell ref="A48:B48"/>
    <mergeCell ref="A24:A29"/>
    <mergeCell ref="B24:B29"/>
    <mergeCell ref="A30:B30"/>
    <mergeCell ref="A31:A36"/>
    <mergeCell ref="B31:B36"/>
    <mergeCell ref="A37:B37"/>
    <mergeCell ref="A10:A15"/>
    <mergeCell ref="B10:B15"/>
    <mergeCell ref="A16:B16"/>
    <mergeCell ref="A17:A22"/>
    <mergeCell ref="B17:B22"/>
    <mergeCell ref="A23:B23"/>
    <mergeCell ref="A3:H3"/>
    <mergeCell ref="A4:H4"/>
    <mergeCell ref="A5:H5"/>
    <mergeCell ref="A7:A8"/>
    <mergeCell ref="B7:B8"/>
    <mergeCell ref="C7:C8"/>
    <mergeCell ref="D7:H7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Петровна Иванова</dc:creator>
  <cp:lastModifiedBy>Наталья Михайловна Торопова</cp:lastModifiedBy>
  <cp:lastPrinted>2019-11-28T10:53:29Z</cp:lastPrinted>
  <dcterms:created xsi:type="dcterms:W3CDTF">2019-11-06T08:37:30Z</dcterms:created>
  <dcterms:modified xsi:type="dcterms:W3CDTF">2019-11-28T10:53:51Z</dcterms:modified>
</cp:coreProperties>
</file>