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05" windowWidth="27345" windowHeight="520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Лист1!$A$1:$H$86</definedName>
  </definedNames>
  <calcPr calcId="145621"/>
</workbook>
</file>

<file path=xl/calcChain.xml><?xml version="1.0" encoding="utf-8"?>
<calcChain xmlns="http://schemas.openxmlformats.org/spreadsheetml/2006/main">
  <c r="D37" i="1" l="1"/>
  <c r="D38" i="1"/>
  <c r="F27" i="1"/>
  <c r="D51" i="1"/>
  <c r="F61" i="1" l="1"/>
  <c r="F46" i="1" l="1"/>
  <c r="D45" i="1"/>
  <c r="D46" i="1" s="1"/>
  <c r="H12" i="1" l="1"/>
  <c r="G12" i="1"/>
  <c r="F12" i="1"/>
  <c r="E12" i="1"/>
  <c r="F11" i="1"/>
  <c r="G11" i="1"/>
  <c r="H11" i="1"/>
  <c r="E11" i="1"/>
  <c r="H10" i="1"/>
  <c r="G10" i="1"/>
  <c r="F10" i="1"/>
  <c r="E10" i="1"/>
  <c r="D35" i="1"/>
  <c r="D12" i="1" l="1"/>
  <c r="D10" i="1"/>
  <c r="F13" i="1"/>
  <c r="E13" i="1"/>
  <c r="F73" i="1"/>
  <c r="F72" i="1"/>
  <c r="G54" i="1" l="1"/>
  <c r="H13" i="1" l="1"/>
  <c r="G13" i="1"/>
  <c r="E38" i="1" l="1"/>
  <c r="D36" i="1"/>
  <c r="D39" i="1"/>
  <c r="F41" i="1"/>
  <c r="D41" i="1" s="1"/>
  <c r="F40" i="1"/>
  <c r="D40" i="1" s="1"/>
  <c r="F39" i="1"/>
  <c r="D69" i="1"/>
  <c r="D63" i="1"/>
  <c r="F65" i="1"/>
  <c r="D65" i="1" s="1"/>
  <c r="F64" i="1"/>
  <c r="D64" i="1" s="1"/>
  <c r="F63" i="1"/>
  <c r="D61" i="1"/>
  <c r="F60" i="1"/>
  <c r="D60" i="1" s="1"/>
  <c r="F59" i="1"/>
  <c r="F44" i="1"/>
  <c r="D44" i="1" s="1"/>
  <c r="F43" i="1"/>
  <c r="E58" i="1"/>
  <c r="F58" i="1"/>
  <c r="D56" i="1"/>
  <c r="D57" i="1"/>
  <c r="F55" i="1"/>
  <c r="D55" i="1" s="1"/>
  <c r="D34" i="1"/>
  <c r="E34" i="1"/>
  <c r="D31" i="1"/>
  <c r="D52" i="1"/>
  <c r="D53" i="1"/>
  <c r="F54" i="1"/>
  <c r="D54" i="1" s="1"/>
  <c r="D27" i="1"/>
  <c r="D19" i="1"/>
  <c r="D22" i="1" s="1"/>
  <c r="F22" i="1"/>
  <c r="E82" i="1"/>
  <c r="F82" i="1"/>
  <c r="D82" i="1"/>
  <c r="D80" i="1"/>
  <c r="D81" i="1"/>
  <c r="D79" i="1"/>
  <c r="F77" i="1"/>
  <c r="F76" i="1"/>
  <c r="F75" i="1"/>
  <c r="D75" i="1"/>
  <c r="D77" i="1"/>
  <c r="D72" i="1"/>
  <c r="G74" i="1"/>
  <c r="F74" i="1"/>
  <c r="D73" i="1"/>
  <c r="D71" i="1"/>
  <c r="H49" i="1"/>
  <c r="D48" i="1"/>
  <c r="D47" i="1"/>
  <c r="H30" i="1"/>
  <c r="G30" i="1"/>
  <c r="D29" i="1"/>
  <c r="F28" i="1"/>
  <c r="D58" i="1" l="1"/>
  <c r="F66" i="1"/>
  <c r="D68" i="1"/>
  <c r="D42" i="1"/>
  <c r="D66" i="1"/>
  <c r="D67" i="1"/>
  <c r="D70" i="1" s="1"/>
  <c r="F42" i="1"/>
  <c r="D43" i="1"/>
  <c r="F62" i="1"/>
  <c r="F70" i="1"/>
  <c r="F78" i="1"/>
  <c r="D78" i="1" s="1"/>
  <c r="E70" i="1"/>
  <c r="D28" i="1"/>
  <c r="D30" i="1" s="1"/>
  <c r="D59" i="1"/>
  <c r="D62" i="1" s="1"/>
  <c r="D49" i="1"/>
  <c r="D74" i="1"/>
  <c r="D76" i="1"/>
  <c r="F30" i="1"/>
  <c r="J11" i="1" l="1"/>
  <c r="J10" i="1" l="1"/>
  <c r="D11" i="1" l="1"/>
  <c r="D13" i="1" s="1"/>
</calcChain>
</file>

<file path=xl/sharedStrings.xml><?xml version="1.0" encoding="utf-8"?>
<sst xmlns="http://schemas.openxmlformats.org/spreadsheetml/2006/main" count="70" uniqueCount="40">
  <si>
    <t>к государственной программе…</t>
  </si>
  <si>
    <t>ПЛАН</t>
  </si>
  <si>
    <t>реализации государственной программы Ленинградской области</t>
  </si>
  <si>
    <t>Годы реализации</t>
  </si>
  <si>
    <t>Оценка расходов (тыс. рублей в ценах соответствующих лет)</t>
  </si>
  <si>
    <t>всего</t>
  </si>
  <si>
    <t>федеральный бюджет</t>
  </si>
  <si>
    <t>местные бюджеты</t>
  </si>
  <si>
    <t>прочие источники</t>
  </si>
  <si>
    <t>Государственная программа Ленинградской области "Охрана окружающей среды Ленинградской области"</t>
  </si>
  <si>
    <t>Ответственный исполнитель - Комитет по природным ресурсам Ленинградской области</t>
  </si>
  <si>
    <t>Итого</t>
  </si>
  <si>
    <t>"Охрана окружающей среды Ленинградской области" на 2022-2024 годы</t>
  </si>
  <si>
    <t>Ответственный исполнитель, участник</t>
  </si>
  <si>
    <t>Проектная часть</t>
  </si>
  <si>
    <t>Мероприятия, направленные на достижение цели федерального проекта "Чистая страна"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</si>
  <si>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</si>
  <si>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Федеральный проект "Сохранение уникальных водных объектов"</t>
  </si>
  <si>
    <t>Федеральный проект "Сохранение лесов"</t>
  </si>
  <si>
    <t>Мероприятия, направленные на достижение цели федерального проекта "Сохранение лесов"</t>
  </si>
  <si>
    <t>Приоритетный проект "Тропа 47"</t>
  </si>
  <si>
    <t>Процессная часть</t>
  </si>
  <si>
    <t>Участник - Комитет Ленинградской области по обращению с отходами</t>
  </si>
  <si>
    <t xml:space="preserve">Участник - Комитет по природным ресурсам Ленинградской области </t>
  </si>
  <si>
    <t xml:space="preserve">Участник - Комитет по охране, контролю и регулированию использования объектов животного мира Ленинградской области </t>
  </si>
  <si>
    <t xml:space="preserve">Участник - Комитет государственного экологического надзора Ленинградской области </t>
  </si>
  <si>
    <t>Приложение 4</t>
  </si>
  <si>
    <t>Наименование государственной программы, структурного элемента государственной программы</t>
  </si>
  <si>
    <t xml:space="preserve">областной бюджет Ленинградской области </t>
  </si>
  <si>
    <t>Федеральный (региональный) проект "Чистая страна"</t>
  </si>
  <si>
    <t>Федеральный (региональный) проект "Комплексная система обращения с твердыми коммунальными отходами"</t>
  </si>
  <si>
    <t>Приоритетный проект «Создание системы обращения с твердыми коммунальными отходами на территории Ленинградской области: проектирование и строительство комплекса по обработке (сортировке), обезвреживанию и размещению отходов по адресу: Ленинградская область, Кингисеппский район, промзона «Фосфорит»</t>
  </si>
  <si>
    <t>Комплекс процессных мероприятий 1 "Мониторинг, регулирование качества окружающей среды и формирование экологической культуры населения Ленинградской области"</t>
  </si>
  <si>
    <t>Комплекс процессных мероприятий 2 "Обеспечение безопасности гидротехнических сооружений и осуществление отдельных полномочий в области водных отношений"</t>
  </si>
  <si>
    <t xml:space="preserve">Комплекс процессных мероприятий 3 "Обеспечение управления и организация функционирования особо охраняемых природных территорий, сохранение ценных природных комплексов и объектов Ленинградской области" </t>
  </si>
  <si>
    <t>Комплекс процессных мероприятий 4 "Минерально-сырьевая база и государственная экологическая экспертиза"</t>
  </si>
  <si>
    <t>Комплекс процессных мероприятий 5 "Реализация функций в сфере лесных отношений"</t>
  </si>
  <si>
    <t>Комплекс процессных мероприятий 6 "Реализация функций в сфере обращения с отходами"</t>
  </si>
  <si>
    <t>Комплекс процессных мероприятий 7 "Осуществление контроля (надзора) за соблюдением природоохранного законодательства"</t>
  </si>
  <si>
    <t>Комплекс процессных мероприятий 8 "Сохранение, воспроизводство и использование объектов животного мира, водных биологических и охотничьих ресурсов"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</si>
</sst>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3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164" fontId="3" fillId="0" borderId="0" xfId="0" applyNumberFormat="1" applyFont="1"/>
    <xf numFmtId="0" fontId="3" fillId="0" borderId="0" xfId="0" applyFont="1" applyBorder="1"/>
    <xf numFmtId="2" fontId="3" fillId="0" borderId="0" xfId="0" applyNumberFormat="1" applyFont="1" applyBorder="1"/>
    <xf numFmtId="164" fontId="3" fillId="0" borderId="0" xfId="0" applyNumberFormat="1" applyFont="1" applyBorder="1"/>
    <xf numFmtId="0" fontId="3" fillId="2" borderId="2" xfId="0" applyNumberFormat="1" applyFont="1" applyFill="1" applyBorder="1"/>
    <xf numFmtId="164" fontId="3" fillId="2" borderId="0" xfId="0" applyNumberFormat="1" applyFont="1" applyFill="1"/>
    <xf numFmtId="0" fontId="3" fillId="2" borderId="0" xfId="0" applyFont="1" applyFill="1"/>
    <xf numFmtId="164" fontId="1" fillId="2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/>
    <xf numFmtId="164" fontId="1" fillId="2" borderId="2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zoomScaleNormal="100" zoomScaleSheetLayoutView="100" workbookViewId="0">
      <selection activeCell="D37" sqref="D37"/>
    </sheetView>
  </sheetViews>
  <sheetFormatPr defaultRowHeight="15.75" x14ac:dyDescent="0.25"/>
  <cols>
    <col min="1" max="1" width="53" style="11" customWidth="1"/>
    <col min="2" max="2" width="32.7109375" style="11" customWidth="1"/>
    <col min="3" max="3" width="16.42578125" style="11" customWidth="1"/>
    <col min="4" max="4" width="20.5703125" style="20" customWidth="1"/>
    <col min="5" max="5" width="15.140625" style="20" customWidth="1"/>
    <col min="6" max="6" width="18.5703125" style="20" customWidth="1"/>
    <col min="7" max="7" width="14" style="11" customWidth="1"/>
    <col min="8" max="8" width="18.85546875" style="11" customWidth="1"/>
    <col min="9" max="9" width="14.7109375" style="11" hidden="1" customWidth="1"/>
    <col min="10" max="10" width="11.7109375" style="11" hidden="1" customWidth="1"/>
    <col min="11" max="11" width="14.28515625" style="11" hidden="1" customWidth="1"/>
    <col min="12" max="12" width="12.7109375" style="11" hidden="1" customWidth="1"/>
    <col min="13" max="13" width="10.5703125" style="11" bestFit="1" customWidth="1"/>
    <col min="14" max="14" width="11.28515625" style="11" bestFit="1" customWidth="1"/>
    <col min="15" max="16384" width="9.140625" style="11"/>
  </cols>
  <sheetData>
    <row r="1" spans="1:13" x14ac:dyDescent="0.25">
      <c r="A1" s="9"/>
      <c r="B1" s="9"/>
      <c r="C1" s="9"/>
      <c r="D1" s="10"/>
      <c r="E1" s="10"/>
      <c r="F1" s="10"/>
      <c r="G1" s="9"/>
      <c r="H1" s="2" t="s">
        <v>26</v>
      </c>
    </row>
    <row r="2" spans="1:13" x14ac:dyDescent="0.25">
      <c r="A2" s="12"/>
      <c r="B2" s="9"/>
      <c r="C2" s="9"/>
      <c r="D2" s="10"/>
      <c r="E2" s="10"/>
      <c r="F2" s="10"/>
      <c r="G2" s="9"/>
      <c r="H2" s="2" t="s">
        <v>0</v>
      </c>
    </row>
    <row r="3" spans="1:13" x14ac:dyDescent="0.25">
      <c r="A3" s="46" t="s">
        <v>1</v>
      </c>
      <c r="B3" s="46"/>
      <c r="C3" s="46"/>
      <c r="D3" s="46"/>
      <c r="E3" s="46"/>
      <c r="F3" s="46"/>
      <c r="G3" s="46"/>
      <c r="H3" s="46"/>
    </row>
    <row r="4" spans="1:13" x14ac:dyDescent="0.25">
      <c r="A4" s="46" t="s">
        <v>2</v>
      </c>
      <c r="B4" s="46"/>
      <c r="C4" s="46"/>
      <c r="D4" s="46"/>
      <c r="E4" s="46"/>
      <c r="F4" s="46"/>
      <c r="G4" s="46"/>
      <c r="H4" s="46"/>
    </row>
    <row r="5" spans="1:13" x14ac:dyDescent="0.25">
      <c r="A5" s="46" t="s">
        <v>12</v>
      </c>
      <c r="B5" s="46"/>
      <c r="C5" s="46"/>
      <c r="D5" s="46"/>
      <c r="E5" s="46"/>
      <c r="F5" s="46"/>
      <c r="G5" s="46"/>
      <c r="H5" s="46"/>
    </row>
    <row r="6" spans="1:13" x14ac:dyDescent="0.25">
      <c r="A6" s="13"/>
      <c r="B6" s="13"/>
      <c r="C6" s="13"/>
      <c r="D6" s="4"/>
      <c r="E6" s="4"/>
      <c r="F6" s="4"/>
      <c r="G6" s="5"/>
      <c r="H6" s="5"/>
    </row>
    <row r="7" spans="1:13" x14ac:dyDescent="0.25">
      <c r="A7" s="47" t="s">
        <v>27</v>
      </c>
      <c r="B7" s="47" t="s">
        <v>13</v>
      </c>
      <c r="C7" s="47" t="s">
        <v>3</v>
      </c>
      <c r="D7" s="47" t="s">
        <v>4</v>
      </c>
      <c r="E7" s="47"/>
      <c r="F7" s="47"/>
      <c r="G7" s="47"/>
      <c r="H7" s="47"/>
    </row>
    <row r="8" spans="1:13" ht="67.5" customHeight="1" x14ac:dyDescent="0.25">
      <c r="A8" s="47"/>
      <c r="B8" s="47"/>
      <c r="C8" s="47"/>
      <c r="D8" s="1" t="s">
        <v>5</v>
      </c>
      <c r="E8" s="1" t="s">
        <v>6</v>
      </c>
      <c r="F8" s="1" t="s">
        <v>28</v>
      </c>
      <c r="G8" s="7" t="s">
        <v>7</v>
      </c>
      <c r="H8" s="7" t="s">
        <v>8</v>
      </c>
    </row>
    <row r="9" spans="1:13" x14ac:dyDescent="0.25">
      <c r="A9" s="7">
        <v>1</v>
      </c>
      <c r="B9" s="7">
        <v>2</v>
      </c>
      <c r="C9" s="7">
        <v>3</v>
      </c>
      <c r="D9" s="1">
        <v>4</v>
      </c>
      <c r="E9" s="1">
        <v>5</v>
      </c>
      <c r="F9" s="1">
        <v>6</v>
      </c>
      <c r="G9" s="7">
        <v>7</v>
      </c>
      <c r="H9" s="7">
        <v>8</v>
      </c>
    </row>
    <row r="10" spans="1:13" ht="21.95" customHeight="1" x14ac:dyDescent="0.25">
      <c r="A10" s="48" t="s">
        <v>9</v>
      </c>
      <c r="B10" s="47" t="s">
        <v>10</v>
      </c>
      <c r="C10" s="1">
        <v>2022</v>
      </c>
      <c r="D10" s="6">
        <f>SUM(E10:H10)</f>
        <v>4012504.01205</v>
      </c>
      <c r="E10" s="6">
        <f>E15+E19+E23+E27+E31+E35+E39+E43+E47+E51+E55+E59+E63+E67+E71+E75+E79</f>
        <v>631571.9</v>
      </c>
      <c r="F10" s="6">
        <f>F15+F19+F23+F27+F31+F35+F39+F43+F47+F51+F55+F59+F63+F67+F71+F75+F79</f>
        <v>2041471.4120499999</v>
      </c>
      <c r="G10" s="6">
        <f>G15+G19+G23+G27+G31+G35+G39+G43+G47+G51+G55+G59+G63+G67+G71+G75+G79</f>
        <v>15926.2</v>
      </c>
      <c r="H10" s="6">
        <f>H15+H19+H23+H27+H31+H35+H39+H43+H47+H51+H55+H59+H63+H67+H71+H75+H79</f>
        <v>1323534.5</v>
      </c>
      <c r="J10" s="14">
        <f>2527182.9-E10</f>
        <v>1895611</v>
      </c>
      <c r="K10" s="15"/>
      <c r="L10" s="16"/>
      <c r="M10" s="17"/>
    </row>
    <row r="11" spans="1:13" ht="21.95" customHeight="1" x14ac:dyDescent="0.25">
      <c r="A11" s="48"/>
      <c r="B11" s="47"/>
      <c r="C11" s="1">
        <v>2023</v>
      </c>
      <c r="D11" s="6">
        <f>SUM(E11:H11)</f>
        <v>5769947</v>
      </c>
      <c r="E11" s="6">
        <f>SUM(E16+E20+E24+E28+E32+E36+E40+E44+E48+E52+E56+E60+E64+E68+E72+E76+E80)</f>
        <v>456325.80000000005</v>
      </c>
      <c r="F11" s="6">
        <f t="shared" ref="F11:H11" si="0">SUM(F16+F20+F24+F28+F32+F36+F40+F44+F48+F52+F56+F60+F64+F68+F72+F76+F80)</f>
        <v>2054063.7999999998</v>
      </c>
      <c r="G11" s="6">
        <f t="shared" si="0"/>
        <v>13945.4</v>
      </c>
      <c r="H11" s="6">
        <f t="shared" si="0"/>
        <v>3245612</v>
      </c>
      <c r="J11" s="14">
        <f>2612913.7-E11</f>
        <v>2156587.9000000004</v>
      </c>
      <c r="K11" s="15"/>
      <c r="L11" s="15"/>
      <c r="M11" s="15"/>
    </row>
    <row r="12" spans="1:13" ht="21.95" customHeight="1" x14ac:dyDescent="0.25">
      <c r="A12" s="48"/>
      <c r="B12" s="47"/>
      <c r="C12" s="1">
        <v>2024</v>
      </c>
      <c r="D12" s="6">
        <f>SUM(E12:H12)</f>
        <v>5491918</v>
      </c>
      <c r="E12" s="6">
        <f>SUM(E17+E21+E29+E33+E37+E41+E53+E57+E61+E65+E69+E73+E77+E81)</f>
        <v>518365.49999999994</v>
      </c>
      <c r="F12" s="6">
        <f>SUM(F17+F21+F29+F33+F37+F41+F53+F57+F61+F65+F69+F73+F77+F81)</f>
        <v>2109579.9</v>
      </c>
      <c r="G12" s="6">
        <f>SUM(G17+G21+G29+G33+G37+G41+G53+G57+G61+G65+G69+G73+G77+G81)</f>
        <v>13972.6</v>
      </c>
      <c r="H12" s="6">
        <f>SUM(H17+H21+H29+H33+H37+H41+H53+H57+H61+H65+H69+H73+H77+H81)</f>
        <v>2850000</v>
      </c>
      <c r="K12" s="15"/>
      <c r="L12" s="15"/>
      <c r="M12" s="15"/>
    </row>
    <row r="13" spans="1:13" x14ac:dyDescent="0.25">
      <c r="A13" s="45" t="s">
        <v>11</v>
      </c>
      <c r="B13" s="45"/>
      <c r="C13" s="1"/>
      <c r="D13" s="6">
        <f>SUM(D10:D12)</f>
        <v>15274369.012049999</v>
      </c>
      <c r="E13" s="6">
        <f>SUM(E10:E12)</f>
        <v>1606263.2000000002</v>
      </c>
      <c r="F13" s="6">
        <f>SUM(F10:F12)</f>
        <v>6205115.1120499996</v>
      </c>
      <c r="G13" s="6">
        <f t="shared" ref="G13:H13" si="1">SUM(G10:G12)</f>
        <v>43844.2</v>
      </c>
      <c r="H13" s="6">
        <f t="shared" si="1"/>
        <v>7419146.5</v>
      </c>
      <c r="I13" s="14"/>
    </row>
    <row r="14" spans="1:13" x14ac:dyDescent="0.25">
      <c r="A14" s="30" t="s">
        <v>14</v>
      </c>
      <c r="B14" s="31"/>
      <c r="C14" s="31"/>
      <c r="D14" s="31"/>
      <c r="E14" s="31"/>
      <c r="F14" s="31"/>
      <c r="G14" s="31"/>
      <c r="H14" s="32"/>
      <c r="I14" s="14"/>
    </row>
    <row r="15" spans="1:13" ht="16.5" hidden="1" customHeight="1" x14ac:dyDescent="0.25">
      <c r="A15" s="33" t="s">
        <v>29</v>
      </c>
      <c r="B15" s="35" t="s">
        <v>22</v>
      </c>
      <c r="C15" s="8">
        <v>2022</v>
      </c>
      <c r="D15" s="26"/>
      <c r="E15" s="26"/>
      <c r="F15" s="26"/>
      <c r="G15" s="26"/>
      <c r="H15" s="26"/>
    </row>
    <row r="16" spans="1:13" hidden="1" x14ac:dyDescent="0.25">
      <c r="A16" s="33"/>
      <c r="B16" s="35"/>
      <c r="C16" s="8">
        <v>2023</v>
      </c>
      <c r="D16" s="26"/>
      <c r="E16" s="26"/>
      <c r="F16" s="26"/>
      <c r="G16" s="26"/>
      <c r="H16" s="26"/>
    </row>
    <row r="17" spans="1:8" hidden="1" x14ac:dyDescent="0.25">
      <c r="A17" s="33"/>
      <c r="B17" s="35"/>
      <c r="C17" s="8">
        <v>2024</v>
      </c>
      <c r="D17" s="26"/>
      <c r="E17" s="26"/>
      <c r="F17" s="26"/>
      <c r="G17" s="26"/>
      <c r="H17" s="26"/>
    </row>
    <row r="18" spans="1:8" hidden="1" x14ac:dyDescent="0.25">
      <c r="A18" s="25" t="s">
        <v>11</v>
      </c>
      <c r="B18" s="21"/>
      <c r="C18" s="8"/>
      <c r="D18" s="26"/>
      <c r="E18" s="26"/>
      <c r="F18" s="26"/>
      <c r="G18" s="26"/>
      <c r="H18" s="26"/>
    </row>
    <row r="19" spans="1:8" ht="16.5" customHeight="1" x14ac:dyDescent="0.25">
      <c r="A19" s="33" t="s">
        <v>15</v>
      </c>
      <c r="B19" s="35" t="s">
        <v>22</v>
      </c>
      <c r="C19" s="8">
        <v>2022</v>
      </c>
      <c r="D19" s="26">
        <f>H19+G19+F19+E19</f>
        <v>3200</v>
      </c>
      <c r="E19" s="26"/>
      <c r="F19" s="26">
        <v>3200</v>
      </c>
      <c r="G19" s="26"/>
      <c r="H19" s="26"/>
    </row>
    <row r="20" spans="1:8" ht="16.5" customHeight="1" x14ac:dyDescent="0.25">
      <c r="A20" s="33"/>
      <c r="B20" s="35"/>
      <c r="C20" s="8">
        <v>2023</v>
      </c>
      <c r="D20" s="26"/>
      <c r="E20" s="26"/>
      <c r="F20" s="26"/>
      <c r="G20" s="26"/>
      <c r="H20" s="26"/>
    </row>
    <row r="21" spans="1:8" ht="16.5" customHeight="1" x14ac:dyDescent="0.25">
      <c r="A21" s="33"/>
      <c r="B21" s="35"/>
      <c r="C21" s="8">
        <v>2024</v>
      </c>
      <c r="D21" s="26"/>
      <c r="E21" s="26"/>
      <c r="F21" s="26"/>
      <c r="G21" s="26"/>
      <c r="H21" s="26"/>
    </row>
    <row r="22" spans="1:8" x14ac:dyDescent="0.25">
      <c r="A22" s="25" t="s">
        <v>11</v>
      </c>
      <c r="B22" s="22"/>
      <c r="C22" s="18"/>
      <c r="D22" s="26">
        <f>SUM(D19:D21)</f>
        <v>3200</v>
      </c>
      <c r="E22" s="26"/>
      <c r="F22" s="26">
        <f>SUM(F19:F21)</f>
        <v>3200</v>
      </c>
      <c r="G22" s="26"/>
      <c r="H22" s="26"/>
    </row>
    <row r="23" spans="1:8" ht="15.75" hidden="1" customHeight="1" x14ac:dyDescent="0.25">
      <c r="A23" s="36" t="s">
        <v>30</v>
      </c>
      <c r="B23" s="39" t="s">
        <v>22</v>
      </c>
      <c r="C23" s="8">
        <v>2022</v>
      </c>
      <c r="D23" s="26"/>
      <c r="E23" s="26"/>
      <c r="F23" s="26"/>
      <c r="G23" s="26"/>
      <c r="H23" s="26"/>
    </row>
    <row r="24" spans="1:8" hidden="1" x14ac:dyDescent="0.25">
      <c r="A24" s="37"/>
      <c r="B24" s="40"/>
      <c r="C24" s="8">
        <v>2023</v>
      </c>
      <c r="D24" s="26"/>
      <c r="E24" s="26"/>
      <c r="F24" s="26"/>
      <c r="G24" s="26"/>
      <c r="H24" s="26"/>
    </row>
    <row r="25" spans="1:8" hidden="1" x14ac:dyDescent="0.25">
      <c r="A25" s="38"/>
      <c r="B25" s="41"/>
      <c r="C25" s="8">
        <v>2024</v>
      </c>
      <c r="D25" s="26"/>
      <c r="E25" s="26"/>
      <c r="F25" s="26"/>
      <c r="G25" s="26"/>
      <c r="H25" s="26"/>
    </row>
    <row r="26" spans="1:8" hidden="1" x14ac:dyDescent="0.25">
      <c r="A26" s="25" t="s">
        <v>11</v>
      </c>
      <c r="B26" s="22"/>
      <c r="C26" s="18"/>
      <c r="D26" s="26"/>
      <c r="E26" s="26"/>
      <c r="F26" s="26"/>
      <c r="G26" s="26"/>
      <c r="H26" s="26"/>
    </row>
    <row r="27" spans="1:8" ht="33.75" customHeight="1" x14ac:dyDescent="0.25">
      <c r="A27" s="33" t="s">
        <v>16</v>
      </c>
      <c r="B27" s="34" t="s">
        <v>22</v>
      </c>
      <c r="C27" s="8">
        <v>2022</v>
      </c>
      <c r="D27" s="26">
        <f>H27+G27+F27+E27</f>
        <v>330720</v>
      </c>
      <c r="E27" s="26"/>
      <c r="F27" s="26">
        <f>37590+167344+5000</f>
        <v>209934</v>
      </c>
      <c r="G27" s="26">
        <v>10786</v>
      </c>
      <c r="H27" s="26">
        <v>110000</v>
      </c>
    </row>
    <row r="28" spans="1:8" x14ac:dyDescent="0.25">
      <c r="A28" s="33"/>
      <c r="B28" s="34"/>
      <c r="C28" s="8">
        <v>2023</v>
      </c>
      <c r="D28" s="26">
        <f t="shared" ref="D28:D29" si="2">H28+G28+F28+E28</f>
        <v>1491151.6</v>
      </c>
      <c r="E28" s="26"/>
      <c r="F28" s="26">
        <f>167344+5000</f>
        <v>172344</v>
      </c>
      <c r="G28" s="26">
        <v>8807.6</v>
      </c>
      <c r="H28" s="26">
        <v>1310000</v>
      </c>
    </row>
    <row r="29" spans="1:8" x14ac:dyDescent="0.25">
      <c r="A29" s="33"/>
      <c r="B29" s="34"/>
      <c r="C29" s="8">
        <v>2024</v>
      </c>
      <c r="D29" s="26">
        <f t="shared" si="2"/>
        <v>3031151.6</v>
      </c>
      <c r="E29" s="26"/>
      <c r="F29" s="26">
        <v>172344</v>
      </c>
      <c r="G29" s="26">
        <v>8807.6</v>
      </c>
      <c r="H29" s="26">
        <v>2850000</v>
      </c>
    </row>
    <row r="30" spans="1:8" x14ac:dyDescent="0.25">
      <c r="A30" s="25" t="s">
        <v>11</v>
      </c>
      <c r="B30" s="22"/>
      <c r="C30" s="18"/>
      <c r="D30" s="26">
        <f>SUM(D27:D29)</f>
        <v>4853023.2</v>
      </c>
      <c r="E30" s="26"/>
      <c r="F30" s="26">
        <f>SUM(F27:F29)</f>
        <v>554622</v>
      </c>
      <c r="G30" s="26">
        <f>SUM(G27:G29)</f>
        <v>28401.199999999997</v>
      </c>
      <c r="H30" s="26">
        <f>SUM(H27:H29)</f>
        <v>4270000</v>
      </c>
    </row>
    <row r="31" spans="1:8" ht="18" customHeight="1" x14ac:dyDescent="0.25">
      <c r="A31" s="33" t="s">
        <v>17</v>
      </c>
      <c r="B31" s="34" t="s">
        <v>23</v>
      </c>
      <c r="C31" s="8">
        <v>2022</v>
      </c>
      <c r="D31" s="3">
        <f>SUM(E31:H31)</f>
        <v>73826.5</v>
      </c>
      <c r="E31" s="3">
        <v>73826.5</v>
      </c>
      <c r="F31" s="3"/>
      <c r="G31" s="3"/>
      <c r="H31" s="3"/>
    </row>
    <row r="32" spans="1:8" x14ac:dyDescent="0.25">
      <c r="A32" s="33"/>
      <c r="B32" s="34"/>
      <c r="C32" s="8">
        <v>2023</v>
      </c>
      <c r="D32" s="3"/>
      <c r="E32" s="3"/>
      <c r="F32" s="3"/>
      <c r="G32" s="3"/>
      <c r="H32" s="3"/>
    </row>
    <row r="33" spans="1:8" x14ac:dyDescent="0.25">
      <c r="A33" s="33"/>
      <c r="B33" s="34"/>
      <c r="C33" s="8">
        <v>2024</v>
      </c>
      <c r="D33" s="3"/>
      <c r="E33" s="3"/>
      <c r="F33" s="3"/>
      <c r="G33" s="3"/>
      <c r="H33" s="3"/>
    </row>
    <row r="34" spans="1:8" x14ac:dyDescent="0.25">
      <c r="A34" s="25" t="s">
        <v>11</v>
      </c>
      <c r="B34" s="22"/>
      <c r="C34" s="18"/>
      <c r="D34" s="3">
        <f>SUM(D31:D33)</f>
        <v>73826.5</v>
      </c>
      <c r="E34" s="3">
        <f>SUM(E31:E33)</f>
        <v>73826.5</v>
      </c>
      <c r="F34" s="3"/>
      <c r="G34" s="3"/>
      <c r="H34" s="3"/>
    </row>
    <row r="35" spans="1:8" x14ac:dyDescent="0.25">
      <c r="A35" s="33" t="s">
        <v>18</v>
      </c>
      <c r="B35" s="34" t="s">
        <v>23</v>
      </c>
      <c r="C35" s="8">
        <v>2022</v>
      </c>
      <c r="D35" s="3">
        <f>E35</f>
        <v>40857</v>
      </c>
      <c r="E35" s="3">
        <v>40857</v>
      </c>
      <c r="F35" s="3"/>
      <c r="G35" s="3"/>
      <c r="H35" s="3"/>
    </row>
    <row r="36" spans="1:8" x14ac:dyDescent="0.25">
      <c r="A36" s="33"/>
      <c r="B36" s="34"/>
      <c r="C36" s="8">
        <v>2023</v>
      </c>
      <c r="D36" s="3">
        <f>E36</f>
        <v>37415.800000000003</v>
      </c>
      <c r="E36" s="3">
        <v>37415.800000000003</v>
      </c>
      <c r="F36" s="3"/>
      <c r="G36" s="3"/>
      <c r="H36" s="3"/>
    </row>
    <row r="37" spans="1:8" x14ac:dyDescent="0.25">
      <c r="A37" s="33"/>
      <c r="B37" s="34"/>
      <c r="C37" s="8">
        <v>2024</v>
      </c>
      <c r="D37" s="3">
        <f>E37</f>
        <v>94069.8</v>
      </c>
      <c r="E37" s="3">
        <v>94069.8</v>
      </c>
      <c r="F37" s="3"/>
      <c r="G37" s="3"/>
      <c r="H37" s="3"/>
    </row>
    <row r="38" spans="1:8" x14ac:dyDescent="0.25">
      <c r="A38" s="25" t="s">
        <v>11</v>
      </c>
      <c r="B38" s="22"/>
      <c r="C38" s="18"/>
      <c r="D38" s="3">
        <f>SUM(D35:D37)</f>
        <v>172342.6</v>
      </c>
      <c r="E38" s="3">
        <f>SUM(E35:E37)</f>
        <v>172342.6</v>
      </c>
      <c r="F38" s="3"/>
      <c r="G38" s="3"/>
      <c r="H38" s="3"/>
    </row>
    <row r="39" spans="1:8" ht="16.5" customHeight="1" x14ac:dyDescent="0.25">
      <c r="A39" s="33" t="s">
        <v>19</v>
      </c>
      <c r="B39" s="34" t="s">
        <v>23</v>
      </c>
      <c r="C39" s="8">
        <v>2022</v>
      </c>
      <c r="D39" s="3">
        <f>F39</f>
        <v>37993</v>
      </c>
      <c r="E39" s="3"/>
      <c r="F39" s="3">
        <f>8100+11200+18693</f>
        <v>37993</v>
      </c>
      <c r="G39" s="3"/>
      <c r="H39" s="3"/>
    </row>
    <row r="40" spans="1:8" x14ac:dyDescent="0.25">
      <c r="A40" s="33"/>
      <c r="B40" s="34"/>
      <c r="C40" s="8">
        <v>2023</v>
      </c>
      <c r="D40" s="3">
        <f t="shared" ref="D40:D41" si="3">F40</f>
        <v>37993</v>
      </c>
      <c r="E40" s="3"/>
      <c r="F40" s="3">
        <f t="shared" ref="F40:F41" si="4">8100+11200+18693</f>
        <v>37993</v>
      </c>
      <c r="G40" s="3"/>
      <c r="H40" s="3"/>
    </row>
    <row r="41" spans="1:8" x14ac:dyDescent="0.25">
      <c r="A41" s="33"/>
      <c r="B41" s="34"/>
      <c r="C41" s="8">
        <v>2024</v>
      </c>
      <c r="D41" s="3">
        <f t="shared" si="3"/>
        <v>37993</v>
      </c>
      <c r="E41" s="3"/>
      <c r="F41" s="3">
        <f t="shared" si="4"/>
        <v>37993</v>
      </c>
      <c r="G41" s="3"/>
      <c r="H41" s="3"/>
    </row>
    <row r="42" spans="1:8" x14ac:dyDescent="0.25">
      <c r="A42" s="25" t="s">
        <v>11</v>
      </c>
      <c r="B42" s="22"/>
      <c r="C42" s="18"/>
      <c r="D42" s="3">
        <f>SUM(D39:D41)</f>
        <v>113979</v>
      </c>
      <c r="E42" s="3"/>
      <c r="F42" s="3">
        <f t="shared" ref="F42" si="5">SUM(F39:F41)</f>
        <v>113979</v>
      </c>
      <c r="G42" s="3"/>
      <c r="H42" s="3"/>
    </row>
    <row r="43" spans="1:8" ht="21" customHeight="1" x14ac:dyDescent="0.25">
      <c r="A43" s="36" t="s">
        <v>20</v>
      </c>
      <c r="B43" s="39" t="s">
        <v>23</v>
      </c>
      <c r="C43" s="8">
        <v>2022</v>
      </c>
      <c r="D43" s="3">
        <f>SUM(E43:H43)</f>
        <v>36000</v>
      </c>
      <c r="E43" s="3"/>
      <c r="F43" s="3">
        <f>21000+15000</f>
        <v>36000</v>
      </c>
      <c r="G43" s="3"/>
      <c r="H43" s="3"/>
    </row>
    <row r="44" spans="1:8" ht="20.25" customHeight="1" x14ac:dyDescent="0.25">
      <c r="A44" s="37"/>
      <c r="B44" s="40"/>
      <c r="C44" s="8">
        <v>2023</v>
      </c>
      <c r="D44" s="3">
        <f t="shared" ref="D44:D45" si="6">SUM(E44:H44)</f>
        <v>36000</v>
      </c>
      <c r="E44" s="3"/>
      <c r="F44" s="3">
        <f>21000+15000</f>
        <v>36000</v>
      </c>
      <c r="G44" s="3"/>
      <c r="H44" s="3"/>
    </row>
    <row r="45" spans="1:8" ht="18.75" customHeight="1" x14ac:dyDescent="0.25">
      <c r="A45" s="38"/>
      <c r="B45" s="41"/>
      <c r="C45" s="8">
        <v>2024</v>
      </c>
      <c r="D45" s="3">
        <f t="shared" si="6"/>
        <v>0</v>
      </c>
      <c r="E45" s="3"/>
      <c r="F45" s="3">
        <v>0</v>
      </c>
      <c r="G45" s="3"/>
      <c r="H45" s="3"/>
    </row>
    <row r="46" spans="1:8" ht="15" customHeight="1" x14ac:dyDescent="0.25">
      <c r="A46" s="23" t="s">
        <v>11</v>
      </c>
      <c r="B46" s="22"/>
      <c r="C46" s="18"/>
      <c r="D46" s="3">
        <f>SUM(D43:D45)</f>
        <v>72000</v>
      </c>
      <c r="E46" s="3"/>
      <c r="F46" s="3">
        <f>SUM(F43:F45)</f>
        <v>72000</v>
      </c>
      <c r="G46" s="3"/>
      <c r="H46" s="3"/>
    </row>
    <row r="47" spans="1:8" ht="63.75" customHeight="1" x14ac:dyDescent="0.25">
      <c r="A47" s="33" t="s">
        <v>31</v>
      </c>
      <c r="B47" s="34" t="s">
        <v>22</v>
      </c>
      <c r="C47" s="8">
        <v>2022</v>
      </c>
      <c r="D47" s="26">
        <f t="shared" ref="D47:D48" si="7">H47+G47+F47+E47</f>
        <v>1213534.5</v>
      </c>
      <c r="E47" s="26"/>
      <c r="F47" s="26"/>
      <c r="G47" s="26"/>
      <c r="H47" s="26">
        <v>1213534.5</v>
      </c>
    </row>
    <row r="48" spans="1:8" ht="48.75" customHeight="1" x14ac:dyDescent="0.25">
      <c r="A48" s="33"/>
      <c r="B48" s="34"/>
      <c r="C48" s="8">
        <v>2023</v>
      </c>
      <c r="D48" s="26">
        <f t="shared" si="7"/>
        <v>1935612</v>
      </c>
      <c r="E48" s="26"/>
      <c r="F48" s="26"/>
      <c r="G48" s="26"/>
      <c r="H48" s="26">
        <v>1935612</v>
      </c>
    </row>
    <row r="49" spans="1:8" x14ac:dyDescent="0.25">
      <c r="A49" s="25" t="s">
        <v>11</v>
      </c>
      <c r="B49" s="22"/>
      <c r="C49" s="26"/>
      <c r="D49" s="26">
        <f>SUM(D47:D48)</f>
        <v>3149146.5</v>
      </c>
      <c r="E49" s="26"/>
      <c r="F49" s="26"/>
      <c r="G49" s="26"/>
      <c r="H49" s="26">
        <f>SUM(H47:H48)</f>
        <v>3149146.5</v>
      </c>
    </row>
    <row r="50" spans="1:8" x14ac:dyDescent="0.25">
      <c r="A50" s="42" t="s">
        <v>21</v>
      </c>
      <c r="B50" s="43"/>
      <c r="C50" s="43"/>
      <c r="D50" s="43"/>
      <c r="E50" s="43"/>
      <c r="F50" s="43"/>
      <c r="G50" s="43"/>
      <c r="H50" s="44"/>
    </row>
    <row r="51" spans="1:8" ht="21.95" customHeight="1" x14ac:dyDescent="0.25">
      <c r="A51" s="33" t="s">
        <v>32</v>
      </c>
      <c r="B51" s="34" t="s">
        <v>23</v>
      </c>
      <c r="C51" s="8">
        <v>2022</v>
      </c>
      <c r="D51" s="3">
        <f>SUM(E51:H51)</f>
        <v>43429.7</v>
      </c>
      <c r="E51" s="3"/>
      <c r="F51" s="3">
        <v>43288.5</v>
      </c>
      <c r="G51" s="3">
        <v>141.19999999999999</v>
      </c>
      <c r="H51" s="3"/>
    </row>
    <row r="52" spans="1:8" ht="21.95" customHeight="1" x14ac:dyDescent="0.25">
      <c r="A52" s="33"/>
      <c r="B52" s="34"/>
      <c r="C52" s="8">
        <v>2023</v>
      </c>
      <c r="D52" s="3">
        <f t="shared" ref="D52:D53" si="8">SUM(E52:H52)</f>
        <v>43406.3</v>
      </c>
      <c r="E52" s="3"/>
      <c r="F52" s="3">
        <v>43268.5</v>
      </c>
      <c r="G52" s="3">
        <v>137.80000000000001</v>
      </c>
      <c r="H52" s="3"/>
    </row>
    <row r="53" spans="1:8" ht="21.95" customHeight="1" x14ac:dyDescent="0.25">
      <c r="A53" s="33"/>
      <c r="B53" s="34"/>
      <c r="C53" s="8">
        <v>2024</v>
      </c>
      <c r="D53" s="3">
        <f t="shared" si="8"/>
        <v>43639.5</v>
      </c>
      <c r="E53" s="3"/>
      <c r="F53" s="3">
        <v>43474.5</v>
      </c>
      <c r="G53" s="3">
        <v>165</v>
      </c>
      <c r="H53" s="3"/>
    </row>
    <row r="54" spans="1:8" ht="15" customHeight="1" x14ac:dyDescent="0.25">
      <c r="A54" s="23" t="s">
        <v>11</v>
      </c>
      <c r="B54" s="22"/>
      <c r="C54" s="18"/>
      <c r="D54" s="3">
        <f>SUM(E54:H54)</f>
        <v>130475.5</v>
      </c>
      <c r="E54" s="3"/>
      <c r="F54" s="3">
        <f>SUM(F51:F53)</f>
        <v>130031.5</v>
      </c>
      <c r="G54" s="3">
        <f>SUM(G51:G53)</f>
        <v>444</v>
      </c>
      <c r="H54" s="3"/>
    </row>
    <row r="55" spans="1:8" ht="21.95" customHeight="1" x14ac:dyDescent="0.25">
      <c r="A55" s="33" t="s">
        <v>33</v>
      </c>
      <c r="B55" s="34" t="s">
        <v>23</v>
      </c>
      <c r="C55" s="8">
        <v>2022</v>
      </c>
      <c r="D55" s="3">
        <f>SUM(E55:H55)</f>
        <v>43578.5</v>
      </c>
      <c r="E55" s="3">
        <v>17265.2</v>
      </c>
      <c r="F55" s="3">
        <f>26313.3</f>
        <v>26313.3</v>
      </c>
      <c r="G55" s="3"/>
      <c r="H55" s="3"/>
    </row>
    <row r="56" spans="1:8" ht="21.95" customHeight="1" x14ac:dyDescent="0.25">
      <c r="A56" s="33"/>
      <c r="B56" s="34"/>
      <c r="C56" s="8">
        <v>2023</v>
      </c>
      <c r="D56" s="3">
        <f t="shared" ref="D56:D57" si="9">SUM(E56:H56)</f>
        <v>44805.2</v>
      </c>
      <c r="E56" s="3">
        <v>18491.900000000001</v>
      </c>
      <c r="F56" s="3">
        <v>26313.3</v>
      </c>
      <c r="G56" s="3"/>
      <c r="H56" s="3"/>
    </row>
    <row r="57" spans="1:8" ht="21.95" customHeight="1" x14ac:dyDescent="0.25">
      <c r="A57" s="33"/>
      <c r="B57" s="34"/>
      <c r="C57" s="8">
        <v>2024</v>
      </c>
      <c r="D57" s="3">
        <f t="shared" si="9"/>
        <v>44756.399999999994</v>
      </c>
      <c r="E57" s="3">
        <v>18443.099999999999</v>
      </c>
      <c r="F57" s="3">
        <v>26313.3</v>
      </c>
      <c r="G57" s="3"/>
      <c r="H57" s="3"/>
    </row>
    <row r="58" spans="1:8" ht="15" customHeight="1" x14ac:dyDescent="0.25">
      <c r="A58" s="23" t="s">
        <v>11</v>
      </c>
      <c r="B58" s="22"/>
      <c r="C58" s="18"/>
      <c r="D58" s="3">
        <f>SUM(D55:D57)</f>
        <v>133140.09999999998</v>
      </c>
      <c r="E58" s="3">
        <f t="shared" ref="E58:F58" si="10">SUM(E55:E57)</f>
        <v>54200.200000000004</v>
      </c>
      <c r="F58" s="3">
        <f t="shared" si="10"/>
        <v>78939.899999999994</v>
      </c>
      <c r="G58" s="3"/>
      <c r="H58" s="3"/>
    </row>
    <row r="59" spans="1:8" ht="27.95" customHeight="1" x14ac:dyDescent="0.25">
      <c r="A59" s="33" t="s">
        <v>34</v>
      </c>
      <c r="B59" s="34" t="s">
        <v>23</v>
      </c>
      <c r="C59" s="8">
        <v>2022</v>
      </c>
      <c r="D59" s="3">
        <f>F59</f>
        <v>108701.59999999999</v>
      </c>
      <c r="E59" s="3"/>
      <c r="F59" s="3">
        <f>145127.8-36000-426.2</f>
        <v>108701.59999999999</v>
      </c>
      <c r="G59" s="3"/>
      <c r="H59" s="3"/>
    </row>
    <row r="60" spans="1:8" ht="27.95" customHeight="1" x14ac:dyDescent="0.25">
      <c r="A60" s="33"/>
      <c r="B60" s="34"/>
      <c r="C60" s="8">
        <v>2023</v>
      </c>
      <c r="D60" s="3">
        <f t="shared" ref="D60:D61" si="11">F60</f>
        <v>110898.90000000001</v>
      </c>
      <c r="E60" s="3"/>
      <c r="F60" s="3">
        <f>147325.1-36000-426.2</f>
        <v>110898.90000000001</v>
      </c>
      <c r="G60" s="3"/>
      <c r="H60" s="3"/>
    </row>
    <row r="61" spans="1:8" ht="27.95" customHeight="1" x14ac:dyDescent="0.25">
      <c r="A61" s="33"/>
      <c r="B61" s="34"/>
      <c r="C61" s="8">
        <v>2024</v>
      </c>
      <c r="D61" s="3">
        <f t="shared" si="11"/>
        <v>149181.69999999998</v>
      </c>
      <c r="E61" s="3"/>
      <c r="F61" s="3">
        <f>149607.9-426.2</f>
        <v>149181.69999999998</v>
      </c>
      <c r="G61" s="3"/>
      <c r="H61" s="3"/>
    </row>
    <row r="62" spans="1:8" ht="15" customHeight="1" x14ac:dyDescent="0.25">
      <c r="A62" s="23" t="s">
        <v>11</v>
      </c>
      <c r="B62" s="22"/>
      <c r="C62" s="18"/>
      <c r="D62" s="3">
        <f>SUM(D59:D61)</f>
        <v>368782.19999999995</v>
      </c>
      <c r="E62" s="3"/>
      <c r="F62" s="3">
        <f>SUM(F59:F61)</f>
        <v>368782.19999999995</v>
      </c>
      <c r="G62" s="3"/>
      <c r="H62" s="3"/>
    </row>
    <row r="63" spans="1:8" ht="17.25" customHeight="1" x14ac:dyDescent="0.25">
      <c r="A63" s="33" t="s">
        <v>35</v>
      </c>
      <c r="B63" s="34" t="s">
        <v>23</v>
      </c>
      <c r="C63" s="8">
        <v>2022</v>
      </c>
      <c r="D63" s="3">
        <f>F63</f>
        <v>31100.600000000002</v>
      </c>
      <c r="E63" s="3"/>
      <c r="F63" s="3">
        <f>30674.4+426.2</f>
        <v>31100.600000000002</v>
      </c>
      <c r="G63" s="3"/>
      <c r="H63" s="3"/>
    </row>
    <row r="64" spans="1:8" ht="15.75" customHeight="1" x14ac:dyDescent="0.25">
      <c r="A64" s="33"/>
      <c r="B64" s="34"/>
      <c r="C64" s="8">
        <v>2023</v>
      </c>
      <c r="D64" s="3">
        <f t="shared" ref="D64:D65" si="12">F64</f>
        <v>31185</v>
      </c>
      <c r="E64" s="3"/>
      <c r="F64" s="3">
        <f>30758.8+426.2</f>
        <v>31185</v>
      </c>
      <c r="G64" s="3"/>
      <c r="H64" s="3"/>
    </row>
    <row r="65" spans="1:8" ht="15.75" customHeight="1" x14ac:dyDescent="0.25">
      <c r="A65" s="33"/>
      <c r="B65" s="34"/>
      <c r="C65" s="8">
        <v>2024</v>
      </c>
      <c r="D65" s="3">
        <f t="shared" si="12"/>
        <v>31984.5</v>
      </c>
      <c r="E65" s="3"/>
      <c r="F65" s="3">
        <f>31558.3+426.2</f>
        <v>31984.5</v>
      </c>
      <c r="G65" s="3"/>
      <c r="H65" s="3"/>
    </row>
    <row r="66" spans="1:8" ht="15" customHeight="1" x14ac:dyDescent="0.25">
      <c r="A66" s="23" t="s">
        <v>11</v>
      </c>
      <c r="B66" s="22"/>
      <c r="C66" s="18"/>
      <c r="D66" s="3">
        <f>SUM(D63:D65)</f>
        <v>94270.1</v>
      </c>
      <c r="E66" s="3"/>
      <c r="F66" s="3">
        <f t="shared" ref="F66" si="13">SUM(F63:F65)</f>
        <v>94270.1</v>
      </c>
      <c r="G66" s="3"/>
      <c r="H66" s="3"/>
    </row>
    <row r="67" spans="1:8" ht="16.5" customHeight="1" x14ac:dyDescent="0.25">
      <c r="A67" s="36" t="s">
        <v>36</v>
      </c>
      <c r="B67" s="34" t="s">
        <v>23</v>
      </c>
      <c r="C67" s="8">
        <v>2022</v>
      </c>
      <c r="D67" s="3">
        <f>E67+F67</f>
        <v>1676541.8</v>
      </c>
      <c r="E67" s="3">
        <v>493189.3</v>
      </c>
      <c r="F67" s="3">
        <v>1183352.5</v>
      </c>
      <c r="G67" s="3"/>
      <c r="H67" s="3"/>
    </row>
    <row r="68" spans="1:8" ht="15.75" customHeight="1" x14ac:dyDescent="0.25">
      <c r="A68" s="37"/>
      <c r="B68" s="34"/>
      <c r="C68" s="8">
        <v>2023</v>
      </c>
      <c r="D68" s="3">
        <f>E68+F68</f>
        <v>1619888.2999999998</v>
      </c>
      <c r="E68" s="3">
        <v>393548.9</v>
      </c>
      <c r="F68" s="3">
        <v>1226339.3999999999</v>
      </c>
      <c r="G68" s="3"/>
      <c r="H68" s="3"/>
    </row>
    <row r="69" spans="1:8" ht="15" customHeight="1" x14ac:dyDescent="0.25">
      <c r="A69" s="38"/>
      <c r="B69" s="34"/>
      <c r="C69" s="8">
        <v>2024</v>
      </c>
      <c r="D69" s="3">
        <f>E69+F69</f>
        <v>1671982.4000000001</v>
      </c>
      <c r="E69" s="3">
        <v>398579.8</v>
      </c>
      <c r="F69" s="3">
        <v>1273402.6000000001</v>
      </c>
      <c r="G69" s="3"/>
      <c r="H69" s="3"/>
    </row>
    <row r="70" spans="1:8" ht="15" customHeight="1" x14ac:dyDescent="0.25">
      <c r="A70" s="23" t="s">
        <v>11</v>
      </c>
      <c r="B70" s="22"/>
      <c r="C70" s="18"/>
      <c r="D70" s="3">
        <f>SUM(D67:D69)</f>
        <v>4968412.5</v>
      </c>
      <c r="E70" s="3">
        <f t="shared" ref="E70:F70" si="14">SUM(E67:E69)</f>
        <v>1285318</v>
      </c>
      <c r="F70" s="3">
        <f t="shared" si="14"/>
        <v>3683094.5</v>
      </c>
      <c r="G70" s="3"/>
      <c r="H70" s="3"/>
    </row>
    <row r="71" spans="1:8" ht="17.25" customHeight="1" x14ac:dyDescent="0.25">
      <c r="A71" s="33" t="s">
        <v>37</v>
      </c>
      <c r="B71" s="34" t="s">
        <v>22</v>
      </c>
      <c r="C71" s="8">
        <v>2022</v>
      </c>
      <c r="D71" s="3">
        <f t="shared" ref="D71:D73" si="15">H71+G71+F71+E71</f>
        <v>124542.3</v>
      </c>
      <c r="E71" s="26"/>
      <c r="F71" s="3">
        <v>119543.3</v>
      </c>
      <c r="G71" s="26">
        <v>4999</v>
      </c>
      <c r="H71" s="26"/>
    </row>
    <row r="72" spans="1:8" ht="15.75" customHeight="1" x14ac:dyDescent="0.25">
      <c r="A72" s="33"/>
      <c r="B72" s="34"/>
      <c r="C72" s="8">
        <v>2023</v>
      </c>
      <c r="D72" s="3">
        <f>H72+G72+F72+E72</f>
        <v>128049.2</v>
      </c>
      <c r="E72" s="26"/>
      <c r="F72" s="3">
        <f>121349.2+1700</f>
        <v>123049.2</v>
      </c>
      <c r="G72" s="26">
        <v>5000</v>
      </c>
      <c r="H72" s="26"/>
    </row>
    <row r="73" spans="1:8" ht="15.75" customHeight="1" x14ac:dyDescent="0.25">
      <c r="A73" s="33"/>
      <c r="B73" s="34"/>
      <c r="C73" s="8">
        <v>2024</v>
      </c>
      <c r="D73" s="3">
        <f t="shared" si="15"/>
        <v>128356.9</v>
      </c>
      <c r="E73" s="26"/>
      <c r="F73" s="3">
        <f>121656.9+1700</f>
        <v>123356.9</v>
      </c>
      <c r="G73" s="26">
        <v>5000</v>
      </c>
      <c r="H73" s="26"/>
    </row>
    <row r="74" spans="1:8" ht="27.75" customHeight="1" x14ac:dyDescent="0.25">
      <c r="A74" s="25" t="s">
        <v>11</v>
      </c>
      <c r="B74" s="22"/>
      <c r="C74" s="18"/>
      <c r="D74" s="3">
        <f>SUM(D71:D73)</f>
        <v>380948.4</v>
      </c>
      <c r="E74" s="3"/>
      <c r="F74" s="3">
        <f>SUM(F71:F73)</f>
        <v>365949.4</v>
      </c>
      <c r="G74" s="26">
        <f>SUM(G71:G73)</f>
        <v>14999</v>
      </c>
      <c r="H74" s="3"/>
    </row>
    <row r="75" spans="1:8" ht="21.95" customHeight="1" x14ac:dyDescent="0.25">
      <c r="A75" s="33" t="s">
        <v>38</v>
      </c>
      <c r="B75" s="34" t="s">
        <v>25</v>
      </c>
      <c r="C75" s="8">
        <v>2022</v>
      </c>
      <c r="D75" s="26">
        <f>SUM(E75:H75)</f>
        <v>144941.20000000001</v>
      </c>
      <c r="E75" s="26"/>
      <c r="F75" s="26">
        <f>142341.2+2600</f>
        <v>144941.20000000001</v>
      </c>
      <c r="G75" s="24"/>
      <c r="H75" s="3"/>
    </row>
    <row r="76" spans="1:8" ht="21.95" customHeight="1" x14ac:dyDescent="0.25">
      <c r="A76" s="33"/>
      <c r="B76" s="34"/>
      <c r="C76" s="8">
        <v>2023</v>
      </c>
      <c r="D76" s="26">
        <f t="shared" ref="D76:D77" si="16">SUM(E76:H76)</f>
        <v>148346.29999999999</v>
      </c>
      <c r="E76" s="26"/>
      <c r="F76" s="26">
        <f>144246.3+4100</f>
        <v>148346.29999999999</v>
      </c>
      <c r="G76" s="24"/>
      <c r="H76" s="3"/>
    </row>
    <row r="77" spans="1:8" ht="21.95" customHeight="1" x14ac:dyDescent="0.25">
      <c r="A77" s="33"/>
      <c r="B77" s="34"/>
      <c r="C77" s="8">
        <v>2024</v>
      </c>
      <c r="D77" s="26">
        <f t="shared" si="16"/>
        <v>151884.70000000001</v>
      </c>
      <c r="E77" s="26"/>
      <c r="F77" s="26">
        <f>147284.7+4600</f>
        <v>151884.70000000001</v>
      </c>
      <c r="G77" s="24"/>
      <c r="H77" s="3"/>
    </row>
    <row r="78" spans="1:8" ht="15" customHeight="1" x14ac:dyDescent="0.25">
      <c r="A78" s="23" t="s">
        <v>11</v>
      </c>
      <c r="B78" s="22"/>
      <c r="C78" s="18"/>
      <c r="D78" s="26">
        <f>SUM(E78:H78)</f>
        <v>445172.2</v>
      </c>
      <c r="E78" s="26"/>
      <c r="F78" s="26">
        <f>SUM(F75:F77)</f>
        <v>445172.2</v>
      </c>
      <c r="G78" s="24"/>
      <c r="H78" s="3"/>
    </row>
    <row r="79" spans="1:8" ht="27" customHeight="1" x14ac:dyDescent="0.25">
      <c r="A79" s="33" t="s">
        <v>39</v>
      </c>
      <c r="B79" s="34" t="s">
        <v>24</v>
      </c>
      <c r="C79" s="8">
        <v>2022</v>
      </c>
      <c r="D79" s="26">
        <f>SUM(E79:H79)</f>
        <v>103537.31204999999</v>
      </c>
      <c r="E79" s="27">
        <v>6433.9</v>
      </c>
      <c r="F79" s="27">
        <v>97103.412049999999</v>
      </c>
      <c r="G79" s="3"/>
      <c r="H79" s="3"/>
    </row>
    <row r="80" spans="1:8" ht="27" customHeight="1" x14ac:dyDescent="0.25">
      <c r="A80" s="33"/>
      <c r="B80" s="34"/>
      <c r="C80" s="8">
        <v>2023</v>
      </c>
      <c r="D80" s="26">
        <f t="shared" ref="D80:D81" si="17">SUM(E80:H80)</f>
        <v>105195.4</v>
      </c>
      <c r="E80" s="3">
        <v>6869.2</v>
      </c>
      <c r="F80" s="3">
        <v>98326.2</v>
      </c>
      <c r="G80" s="3"/>
      <c r="H80" s="3"/>
    </row>
    <row r="81" spans="1:8" ht="27" customHeight="1" x14ac:dyDescent="0.25">
      <c r="A81" s="33"/>
      <c r="B81" s="34"/>
      <c r="C81" s="8">
        <v>2024</v>
      </c>
      <c r="D81" s="26">
        <f t="shared" si="17"/>
        <v>106917.5</v>
      </c>
      <c r="E81" s="3">
        <v>7272.8</v>
      </c>
      <c r="F81" s="3">
        <v>99644.7</v>
      </c>
      <c r="G81" s="3"/>
      <c r="H81" s="3"/>
    </row>
    <row r="82" spans="1:8" ht="15" customHeight="1" x14ac:dyDescent="0.25">
      <c r="A82" s="23" t="s">
        <v>11</v>
      </c>
      <c r="B82" s="22"/>
      <c r="C82" s="22"/>
      <c r="D82" s="26">
        <f>SUM(E82:H82)</f>
        <v>315650.21205000003</v>
      </c>
      <c r="E82" s="26">
        <f>SUM(E79:E81)</f>
        <v>20575.899999999998</v>
      </c>
      <c r="F82" s="26">
        <f>SUM(F79:F81)</f>
        <v>295074.31205000001</v>
      </c>
      <c r="G82" s="3"/>
      <c r="H82" s="3"/>
    </row>
    <row r="83" spans="1:8" ht="15" customHeight="1" x14ac:dyDescent="0.25">
      <c r="A83" s="28"/>
      <c r="B83" s="14"/>
      <c r="C83" s="14"/>
      <c r="D83" s="19"/>
      <c r="E83" s="19"/>
      <c r="F83" s="19"/>
      <c r="G83" s="14"/>
      <c r="H83" s="14"/>
    </row>
    <row r="84" spans="1:8" ht="15" customHeight="1" x14ac:dyDescent="0.25">
      <c r="A84" s="28"/>
      <c r="B84" s="14"/>
      <c r="C84" s="14"/>
      <c r="D84" s="19"/>
      <c r="E84" s="19"/>
      <c r="F84" s="19"/>
      <c r="G84" s="14"/>
      <c r="H84" s="14"/>
    </row>
    <row r="85" spans="1:8" ht="15" customHeight="1" x14ac:dyDescent="0.25">
      <c r="A85" s="29"/>
    </row>
    <row r="86" spans="1:8" ht="15" customHeight="1" x14ac:dyDescent="0.25">
      <c r="A86" s="29"/>
    </row>
  </sheetData>
  <mergeCells count="46">
    <mergeCell ref="A13:B13"/>
    <mergeCell ref="A3:H3"/>
    <mergeCell ref="A4:H4"/>
    <mergeCell ref="A5:H5"/>
    <mergeCell ref="A7:A8"/>
    <mergeCell ref="B7:B8"/>
    <mergeCell ref="C7:C8"/>
    <mergeCell ref="D7:H7"/>
    <mergeCell ref="A10:A12"/>
    <mergeCell ref="B10:B12"/>
    <mergeCell ref="A47:A48"/>
    <mergeCell ref="B47:B48"/>
    <mergeCell ref="B63:B65"/>
    <mergeCell ref="A67:A69"/>
    <mergeCell ref="B67:B69"/>
    <mergeCell ref="A50:H50"/>
    <mergeCell ref="A75:A77"/>
    <mergeCell ref="B75:B77"/>
    <mergeCell ref="A79:A81"/>
    <mergeCell ref="B79:B81"/>
    <mergeCell ref="B51:B53"/>
    <mergeCell ref="A51:A53"/>
    <mergeCell ref="A55:A57"/>
    <mergeCell ref="B55:B57"/>
    <mergeCell ref="A59:A61"/>
    <mergeCell ref="B59:B61"/>
    <mergeCell ref="A63:A65"/>
    <mergeCell ref="A71:A73"/>
    <mergeCell ref="B71:B73"/>
    <mergeCell ref="B35:B37"/>
    <mergeCell ref="A35:A37"/>
    <mergeCell ref="B39:B41"/>
    <mergeCell ref="A39:A41"/>
    <mergeCell ref="A43:A45"/>
    <mergeCell ref="B43:B45"/>
    <mergeCell ref="A14:H14"/>
    <mergeCell ref="A27:A29"/>
    <mergeCell ref="B27:B29"/>
    <mergeCell ref="B31:B33"/>
    <mergeCell ref="A31:A33"/>
    <mergeCell ref="B15:B17"/>
    <mergeCell ref="B19:B21"/>
    <mergeCell ref="A15:A17"/>
    <mergeCell ref="A19:A21"/>
    <mergeCell ref="A23:A25"/>
    <mergeCell ref="B23:B2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Петровна Иванова</dc:creator>
  <cp:lastModifiedBy>Наталья Михайловна Торопова</cp:lastModifiedBy>
  <cp:lastPrinted>2021-12-02T12:50:44Z</cp:lastPrinted>
  <dcterms:created xsi:type="dcterms:W3CDTF">2019-11-06T08:37:30Z</dcterms:created>
  <dcterms:modified xsi:type="dcterms:W3CDTF">2021-12-22T13:20:15Z</dcterms:modified>
</cp:coreProperties>
</file>